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C:\Users\F01071\Desktop\"/>
    </mc:Choice>
  </mc:AlternateContent>
  <xr:revisionPtr revIDLastSave="0" documentId="13_ncr:1_{9E2D477B-47F9-4C1A-8CF9-25527E587F24}" xr6:coauthVersionLast="47" xr6:coauthVersionMax="47" xr10:uidLastSave="{00000000-0000-0000-0000-000000000000}"/>
  <bookViews>
    <workbookView xWindow="-108" yWindow="-108" windowWidth="23256" windowHeight="12456" tabRatio="776" xr2:uid="{00000000-000D-0000-FFFF-FFFF00000000}"/>
  </bookViews>
  <sheets>
    <sheet name="Table of contents" sheetId="63" r:id="rId1"/>
    <sheet name="1.Group installed capacity" sheetId="77" r:id="rId2"/>
    <sheet name="2.EDF Nuclear fleet" sheetId="78" r:id="rId3"/>
    <sheet name="3.Group Ren. installed capacity" sheetId="83" r:id="rId4"/>
    <sheet name="4.Group power plants list" sheetId="87" r:id="rId5"/>
    <sheet name="5.Group output " sheetId="75" r:id="rId6"/>
    <sheet name="6.Group CO2 emissions" sheetId="81" r:id="rId7"/>
    <sheet name="Glossary &amp; methodology" sheetId="71" r:id="rId8"/>
  </sheets>
  <definedNames>
    <definedName name="_xlnm.Print_Area" localSheetId="2">'2.EDF Nuclear fleet'!$A$1:$M$42</definedName>
    <definedName name="_xlnm.Print_Area" localSheetId="3">'3.Group Ren. installed capacity'!$A$1:$M$84</definedName>
    <definedName name="_xlnm.Print_Area" localSheetId="5">'5.Group output '!$A$1:$H$49</definedName>
    <definedName name="_xlnm.Print_Area" localSheetId="6">'6.Group CO2 emissions'!$B$1:$J$44</definedName>
    <definedName name="_xlnm.Print_Area" localSheetId="7">'Glossary &amp; methodology'!$A$1:$I$19</definedName>
    <definedName name="_xlnm.Print_Area" localSheetId="0">'Table of contents'!$A$1:$Z$76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8" i="83" l="1"/>
  <c r="E172" i="83"/>
  <c r="D172" i="83"/>
  <c r="C172" i="83"/>
  <c r="B172" i="83"/>
  <c r="D88" i="83"/>
  <c r="C28" i="78"/>
  <c r="C31" i="78"/>
  <c r="D173" i="83" l="1"/>
  <c r="G165" i="87" l="1"/>
  <c r="G157" i="87"/>
  <c r="G160" i="87"/>
  <c r="D119" i="83" l="1"/>
  <c r="D121" i="83"/>
  <c r="D122" i="83" l="1"/>
  <c r="G319" i="87"/>
  <c r="G18" i="87"/>
  <c r="I43" i="87"/>
  <c r="G43" i="87" s="1"/>
  <c r="G73" i="87"/>
  <c r="G124" i="87"/>
  <c r="G149" i="87"/>
  <c r="G16" i="87"/>
  <c r="G379" i="87" l="1"/>
  <c r="G159" i="87" l="1"/>
  <c r="D191" i="83" l="1"/>
  <c r="G158" i="87"/>
  <c r="G174" i="87"/>
  <c r="G40" i="87" l="1"/>
  <c r="F244" i="87"/>
  <c r="G244" i="87"/>
  <c r="G245" i="87"/>
  <c r="G243" i="87"/>
  <c r="G8" i="87" l="1"/>
  <c r="G9" i="87"/>
  <c r="G12" i="87"/>
  <c r="G13" i="87"/>
  <c r="G14" i="87"/>
  <c r="G15" i="87"/>
  <c r="G17" i="87"/>
  <c r="G19" i="87"/>
  <c r="G20" i="87"/>
  <c r="G21" i="87"/>
  <c r="G22" i="87"/>
  <c r="G23" i="87"/>
  <c r="G24" i="87"/>
  <c r="G25" i="87"/>
  <c r="G26" i="87"/>
  <c r="G27" i="87"/>
  <c r="G28" i="87"/>
  <c r="G29" i="87"/>
  <c r="G30" i="87"/>
  <c r="G31" i="87"/>
  <c r="G36" i="87"/>
  <c r="G37" i="87"/>
  <c r="G38" i="87"/>
  <c r="F39" i="87"/>
  <c r="G39" i="87"/>
  <c r="F40" i="87"/>
  <c r="G41" i="87"/>
  <c r="G42" i="87"/>
  <c r="G44" i="87"/>
  <c r="G45" i="87"/>
  <c r="G46" i="87"/>
  <c r="G47" i="87"/>
  <c r="G48" i="87"/>
  <c r="G49" i="87"/>
  <c r="G50" i="87"/>
  <c r="G51" i="87"/>
  <c r="G53" i="87"/>
  <c r="G54" i="87"/>
  <c r="G55" i="87"/>
  <c r="G56" i="87"/>
  <c r="G57" i="87"/>
  <c r="G58" i="87"/>
  <c r="G60" i="87"/>
  <c r="G61" i="87"/>
  <c r="G62" i="87"/>
  <c r="G63" i="87"/>
  <c r="G64" i="87"/>
  <c r="G66" i="87"/>
  <c r="G67" i="87"/>
  <c r="G68" i="87"/>
  <c r="G69" i="87"/>
  <c r="G70" i="87"/>
  <c r="G71" i="87"/>
  <c r="G74" i="87"/>
  <c r="G75" i="87"/>
  <c r="G76" i="87"/>
  <c r="G77" i="87"/>
  <c r="I78" i="87"/>
  <c r="I80" i="87"/>
  <c r="I81" i="87"/>
  <c r="I82" i="87"/>
  <c r="I83" i="87"/>
  <c r="G85" i="87"/>
  <c r="G87" i="87"/>
  <c r="G89" i="87"/>
  <c r="G90" i="87"/>
  <c r="G91" i="87"/>
  <c r="G92" i="87"/>
  <c r="G93" i="87"/>
  <c r="G94" i="87"/>
  <c r="G95" i="87"/>
  <c r="G96" i="87"/>
  <c r="G97" i="87"/>
  <c r="G98" i="87"/>
  <c r="G99" i="87"/>
  <c r="G100" i="87"/>
  <c r="G101" i="87"/>
  <c r="G102" i="87"/>
  <c r="G103" i="87"/>
  <c r="G104" i="87"/>
  <c r="G105" i="87"/>
  <c r="G106" i="87"/>
  <c r="G107" i="87"/>
  <c r="G108" i="87"/>
  <c r="G109" i="87"/>
  <c r="G110" i="87"/>
  <c r="G111" i="87"/>
  <c r="G112" i="87"/>
  <c r="G113" i="87"/>
  <c r="G114" i="87"/>
  <c r="G117" i="87"/>
  <c r="G118" i="87"/>
  <c r="G120" i="87"/>
  <c r="G121" i="87"/>
  <c r="G122" i="87"/>
  <c r="G123" i="87"/>
  <c r="G127" i="87"/>
  <c r="G128" i="87"/>
  <c r="G129" i="87"/>
  <c r="G130" i="87"/>
  <c r="F131" i="87"/>
  <c r="G131" i="87"/>
  <c r="G132" i="87"/>
  <c r="G133" i="87"/>
  <c r="G134" i="87"/>
  <c r="G135" i="87"/>
  <c r="G136" i="87"/>
  <c r="G137" i="87"/>
  <c r="G138" i="87"/>
  <c r="G141" i="87"/>
  <c r="G142" i="87"/>
  <c r="G144" i="87"/>
  <c r="G146" i="87"/>
  <c r="G147" i="87"/>
  <c r="G148" i="87"/>
  <c r="G150" i="87"/>
  <c r="G151" i="87"/>
  <c r="G152" i="87"/>
  <c r="G154" i="87"/>
  <c r="I155" i="87"/>
  <c r="G155" i="87" s="1"/>
  <c r="G166" i="87"/>
  <c r="G167" i="87"/>
  <c r="I168" i="87"/>
  <c r="G168" i="87" s="1"/>
  <c r="I169" i="87"/>
  <c r="G169" i="87" s="1"/>
  <c r="I170" i="87"/>
  <c r="G170" i="87" s="1"/>
  <c r="G176" i="87"/>
  <c r="I177" i="87"/>
  <c r="G178" i="87"/>
  <c r="G179" i="87"/>
  <c r="G181" i="87"/>
  <c r="G182" i="87"/>
  <c r="G184" i="87"/>
  <c r="G185" i="87"/>
  <c r="G186" i="87"/>
  <c r="I192" i="87"/>
  <c r="G192" i="87" s="1"/>
  <c r="G195" i="87"/>
  <c r="G198" i="87"/>
  <c r="G199" i="87"/>
  <c r="G202" i="87"/>
  <c r="G201" i="87"/>
  <c r="G203" i="87"/>
  <c r="I204" i="87"/>
  <c r="G204" i="87" s="1"/>
  <c r="G205" i="87"/>
  <c r="I206" i="87"/>
  <c r="G206" i="87" s="1"/>
  <c r="I209" i="87"/>
  <c r="G209" i="87" s="1"/>
  <c r="I210" i="87"/>
  <c r="G210" i="87" s="1"/>
  <c r="I211" i="87"/>
  <c r="G211" i="87" s="1"/>
  <c r="G215" i="87"/>
  <c r="G216" i="87"/>
  <c r="I212" i="87"/>
  <c r="G212" i="87" s="1"/>
  <c r="G220" i="87"/>
  <c r="G221" i="87"/>
  <c r="G222" i="87"/>
  <c r="G223" i="87"/>
  <c r="G224" i="87"/>
  <c r="G225" i="87"/>
  <c r="G218" i="87"/>
  <c r="G226" i="87"/>
  <c r="I227" i="87"/>
  <c r="G227" i="87" s="1"/>
  <c r="G228" i="87"/>
  <c r="G229" i="87"/>
  <c r="G230" i="87"/>
  <c r="G231" i="87"/>
  <c r="G233" i="87"/>
  <c r="G232" i="87"/>
  <c r="G236" i="87"/>
  <c r="G237" i="87"/>
  <c r="I238" i="87"/>
  <c r="G238" i="87" s="1"/>
  <c r="G240" i="87"/>
  <c r="G241" i="87"/>
  <c r="G239" i="87"/>
  <c r="G242" i="87"/>
  <c r="G246" i="87"/>
  <c r="F248" i="87"/>
  <c r="G248" i="87"/>
  <c r="G247" i="87"/>
  <c r="G252" i="87"/>
  <c r="G254" i="87"/>
  <c r="G255" i="87"/>
  <c r="G257" i="87"/>
  <c r="G258" i="87"/>
  <c r="F260" i="87"/>
  <c r="G260" i="87"/>
  <c r="F263" i="87"/>
  <c r="G263" i="87"/>
  <c r="F266" i="87"/>
  <c r="G266" i="87"/>
  <c r="G267" i="87"/>
  <c r="G272" i="87"/>
  <c r="G259" i="87"/>
  <c r="I277" i="87"/>
  <c r="G277" i="87" s="1"/>
  <c r="F280" i="87"/>
  <c r="G280" i="87"/>
  <c r="F284" i="87"/>
  <c r="G284" i="87"/>
  <c r="G278" i="87"/>
  <c r="I285" i="87"/>
  <c r="G285" i="87" s="1"/>
  <c r="I286" i="87"/>
  <c r="G286" i="87" s="1"/>
  <c r="I287" i="87"/>
  <c r="G287" i="87" s="1"/>
  <c r="G288" i="87"/>
  <c r="G290" i="87"/>
  <c r="I289" i="87"/>
  <c r="G289" i="87" s="1"/>
  <c r="G291" i="87"/>
  <c r="G293" i="87"/>
  <c r="G292" i="87"/>
  <c r="G296" i="87"/>
  <c r="G297" i="87"/>
  <c r="F298" i="87"/>
  <c r="G298" i="87"/>
  <c r="G294" i="87"/>
  <c r="G308" i="87"/>
  <c r="G309" i="87"/>
  <c r="F310" i="87"/>
  <c r="G310" i="87"/>
  <c r="G313" i="87"/>
  <c r="G314" i="87"/>
  <c r="G317" i="87"/>
  <c r="G303" i="87"/>
  <c r="G318" i="87"/>
  <c r="F323" i="87"/>
  <c r="G323" i="87"/>
  <c r="G324" i="87"/>
  <c r="G322" i="87"/>
  <c r="G326" i="87"/>
  <c r="G327" i="87"/>
  <c r="G330" i="87"/>
  <c r="G335" i="87"/>
  <c r="G336" i="87"/>
  <c r="G340" i="87"/>
  <c r="G341" i="87"/>
  <c r="G342" i="87"/>
  <c r="G343" i="87"/>
  <c r="G344" i="87"/>
  <c r="G345" i="87"/>
  <c r="G346" i="87"/>
  <c r="G328" i="87"/>
  <c r="G143" i="87"/>
  <c r="G145" i="87"/>
  <c r="G380" i="87"/>
  <c r="G383" i="87"/>
  <c r="G385" i="87"/>
  <c r="G386" i="87"/>
  <c r="G388" i="87"/>
  <c r="G384" i="87"/>
  <c r="G389" i="87"/>
  <c r="G391" i="87"/>
  <c r="G392" i="87"/>
  <c r="G393" i="87"/>
  <c r="G403" i="87"/>
  <c r="G404" i="87"/>
  <c r="G405" i="87"/>
  <c r="G406" i="87"/>
  <c r="G409" i="87"/>
  <c r="G410" i="87"/>
  <c r="I408" i="87"/>
  <c r="G408" i="87" s="1"/>
  <c r="I411" i="87"/>
  <c r="G411" i="87" s="1"/>
  <c r="F413" i="87"/>
  <c r="G413" i="87"/>
  <c r="G415" i="87"/>
  <c r="G416" i="87"/>
  <c r="G421" i="87"/>
  <c r="G422" i="87"/>
  <c r="G424" i="87"/>
  <c r="G425" i="87"/>
  <c r="G428" i="87"/>
  <c r="F429" i="87"/>
  <c r="G429" i="87"/>
  <c r="F430" i="87"/>
  <c r="G430" i="87"/>
  <c r="F431" i="87"/>
  <c r="G431" i="87"/>
  <c r="F432" i="87"/>
  <c r="G432" i="87"/>
  <c r="F433" i="87"/>
  <c r="G433" i="87"/>
  <c r="F435" i="87"/>
  <c r="G435" i="87"/>
  <c r="I412" i="87"/>
  <c r="G412" i="87" s="1"/>
  <c r="G442" i="87"/>
  <c r="G445" i="87"/>
  <c r="G446" i="87"/>
  <c r="G440" i="87"/>
  <c r="G449" i="87"/>
  <c r="F474" i="87"/>
  <c r="G474" i="87"/>
  <c r="F482" i="87"/>
  <c r="G482" i="87"/>
  <c r="G490" i="87"/>
  <c r="I496" i="87"/>
  <c r="I497" i="87"/>
  <c r="G495" i="87"/>
  <c r="F499" i="87"/>
  <c r="G499" i="87"/>
  <c r="G500" i="87"/>
  <c r="G451" i="87"/>
  <c r="G503" i="87"/>
  <c r="G504" i="87"/>
  <c r="G509" i="87"/>
  <c r="G510" i="87"/>
  <c r="G512" i="87"/>
  <c r="G513" i="87"/>
  <c r="G516" i="87"/>
  <c r="G517" i="87"/>
  <c r="G514" i="87"/>
  <c r="G518" i="87"/>
  <c r="G519" i="87"/>
  <c r="G521" i="87"/>
  <c r="G522" i="87"/>
  <c r="G523" i="87"/>
  <c r="G524" i="87"/>
  <c r="F526" i="87"/>
  <c r="G526" i="87"/>
  <c r="G520" i="87"/>
  <c r="G527" i="87"/>
  <c r="G530" i="87"/>
  <c r="G533" i="87"/>
  <c r="G534" i="87"/>
  <c r="G536" i="87"/>
  <c r="G538" i="87"/>
  <c r="I529" i="87"/>
  <c r="G529" i="87" s="1"/>
  <c r="G541" i="87"/>
  <c r="G544" i="87"/>
  <c r="G545" i="87"/>
  <c r="G547" i="87"/>
  <c r="G549" i="87"/>
  <c r="G550" i="87"/>
  <c r="G546" i="87"/>
  <c r="I551" i="87"/>
  <c r="G551" i="87" s="1"/>
  <c r="I552" i="87"/>
  <c r="G552" i="87" s="1"/>
  <c r="G554" i="87"/>
  <c r="G555" i="87"/>
  <c r="G556" i="87"/>
  <c r="G557" i="87"/>
  <c r="G558" i="87"/>
  <c r="I553" i="87"/>
  <c r="G553" i="87" s="1"/>
  <c r="G561" i="87"/>
  <c r="G566" i="87"/>
  <c r="G567" i="87"/>
  <c r="G568" i="87"/>
  <c r="G571" i="87"/>
  <c r="G560" i="87"/>
  <c r="G572" i="87"/>
  <c r="I579" i="87"/>
  <c r="G579" i="87" s="1"/>
  <c r="I580" i="87"/>
  <c r="G580" i="87" s="1"/>
  <c r="G583" i="87"/>
  <c r="G584" i="87"/>
  <c r="G581" i="87"/>
  <c r="G586" i="87"/>
  <c r="G589" i="87"/>
  <c r="G587" i="87"/>
  <c r="G590" i="87"/>
  <c r="G591" i="87"/>
  <c r="F592" i="87" l="1"/>
  <c r="G505" i="87"/>
  <c r="E592" i="87"/>
  <c r="G592" i="87"/>
  <c r="E98" i="83" l="1"/>
  <c r="D27" i="78" l="1"/>
  <c r="D74" i="83"/>
  <c r="L40" i="83" s="1"/>
  <c r="E74" i="83"/>
  <c r="B74" i="83"/>
  <c r="I39" i="83"/>
  <c r="J39" i="83"/>
  <c r="L39" i="83"/>
  <c r="M39" i="83"/>
  <c r="D48" i="83"/>
  <c r="B48" i="83"/>
  <c r="D195" i="83"/>
  <c r="B195" i="83"/>
  <c r="D193" i="83"/>
  <c r="B193" i="83"/>
  <c r="B189" i="83"/>
  <c r="B191" i="83" s="1"/>
  <c r="D188" i="83"/>
  <c r="B188" i="83"/>
  <c r="D186" i="83"/>
  <c r="B186" i="83"/>
  <c r="D184" i="83"/>
  <c r="B184" i="83"/>
  <c r="D182" i="83"/>
  <c r="B182" i="83"/>
  <c r="E168" i="83"/>
  <c r="C168" i="83"/>
  <c r="B168" i="83"/>
  <c r="E155" i="83"/>
  <c r="E156" i="83" s="1"/>
  <c r="C155" i="83"/>
  <c r="C156" i="83" s="1"/>
  <c r="B155" i="83"/>
  <c r="B156" i="83" s="1"/>
  <c r="E145" i="83"/>
  <c r="C145" i="83"/>
  <c r="B145" i="83"/>
  <c r="E143" i="83"/>
  <c r="C143" i="83"/>
  <c r="B143" i="83"/>
  <c r="E141" i="83"/>
  <c r="C141" i="83"/>
  <c r="B141" i="83"/>
  <c r="E131" i="83"/>
  <c r="E132" i="83" s="1"/>
  <c r="C131" i="83"/>
  <c r="C132" i="83" s="1"/>
  <c r="B130" i="83"/>
  <c r="B131" i="83" s="1"/>
  <c r="B132" i="83" s="1"/>
  <c r="E121" i="83"/>
  <c r="E119" i="83"/>
  <c r="E109" i="83"/>
  <c r="E110" i="83" s="1"/>
  <c r="C109" i="83"/>
  <c r="C110" i="83" s="1"/>
  <c r="B109" i="83"/>
  <c r="B110" i="83" s="1"/>
  <c r="E99" i="83"/>
  <c r="C98" i="83"/>
  <c r="C99" i="83" s="1"/>
  <c r="B98" i="83"/>
  <c r="B99" i="83" s="1"/>
  <c r="E88" i="83"/>
  <c r="C88" i="83"/>
  <c r="B86" i="83"/>
  <c r="E85" i="83"/>
  <c r="D85" i="83"/>
  <c r="C85" i="83"/>
  <c r="B85" i="83"/>
  <c r="I19" i="83" s="1"/>
  <c r="L62" i="83"/>
  <c r="I62" i="83"/>
  <c r="L52" i="83"/>
  <c r="I52" i="83"/>
  <c r="L49" i="83"/>
  <c r="I49" i="83"/>
  <c r="L37" i="83"/>
  <c r="I37" i="83"/>
  <c r="M28" i="83"/>
  <c r="L28" i="83"/>
  <c r="J28" i="83"/>
  <c r="I28" i="83"/>
  <c r="L26" i="83"/>
  <c r="I26" i="83"/>
  <c r="M18" i="83"/>
  <c r="L18" i="83"/>
  <c r="J18" i="83"/>
  <c r="I18" i="83"/>
  <c r="L16" i="83"/>
  <c r="I16" i="83"/>
  <c r="B11" i="77"/>
  <c r="H34" i="77"/>
  <c r="G34" i="77"/>
  <c r="F34" i="77"/>
  <c r="E34" i="77"/>
  <c r="D34" i="77"/>
  <c r="C34" i="77"/>
  <c r="E19" i="77"/>
  <c r="D19" i="77"/>
  <c r="C19" i="77"/>
  <c r="B198" i="83" l="1"/>
  <c r="M19" i="83"/>
  <c r="D198" i="83"/>
  <c r="M29" i="83"/>
  <c r="J29" i="83"/>
  <c r="J40" i="83"/>
  <c r="C173" i="83"/>
  <c r="C38" i="83"/>
  <c r="C49" i="83" s="1"/>
  <c r="I29" i="83"/>
  <c r="B173" i="83"/>
  <c r="E173" i="83"/>
  <c r="B146" i="83"/>
  <c r="E76" i="83"/>
  <c r="D38" i="83"/>
  <c r="C146" i="83"/>
  <c r="E122" i="83"/>
  <c r="C89" i="83"/>
  <c r="L29" i="83"/>
  <c r="E89" i="83"/>
  <c r="E146" i="83"/>
  <c r="M40" i="83"/>
  <c r="I53" i="83"/>
  <c r="L53" i="83"/>
  <c r="B87" i="83"/>
  <c r="B88" i="83" s="1"/>
  <c r="B89" i="83" s="1"/>
  <c r="M65" i="83" l="1"/>
  <c r="D49" i="83"/>
  <c r="D76" i="83" s="1"/>
  <c r="L19" i="83"/>
  <c r="I40" i="83"/>
  <c r="J19" i="83"/>
  <c r="J65" i="83" s="1"/>
  <c r="C76" i="83"/>
  <c r="B49" i="83"/>
  <c r="B76" i="83" s="1"/>
  <c r="B34" i="75" l="1"/>
  <c r="B17" i="75"/>
  <c r="B29" i="77"/>
  <c r="B13" i="77"/>
  <c r="B14" i="77"/>
  <c r="B15" i="77"/>
  <c r="B16" i="77"/>
  <c r="B17" i="77"/>
  <c r="B12" i="77"/>
  <c r="B19" i="77" s="1"/>
  <c r="H19" i="77"/>
  <c r="G19" i="77"/>
  <c r="F19" i="77"/>
  <c r="H21" i="75"/>
  <c r="G21" i="75"/>
  <c r="F21" i="75"/>
  <c r="D21" i="75"/>
  <c r="E21" i="75"/>
  <c r="C21" i="75"/>
  <c r="B15" i="75"/>
  <c r="B16" i="75"/>
  <c r="B18" i="75"/>
  <c r="B19" i="75"/>
  <c r="B14" i="75"/>
  <c r="B13" i="75"/>
  <c r="B26" i="77"/>
  <c r="B27" i="77"/>
  <c r="B28" i="77"/>
  <c r="B30" i="77"/>
  <c r="B31" i="77"/>
  <c r="B32" i="77"/>
  <c r="B34" i="77" l="1"/>
  <c r="B21" i="75"/>
  <c r="E23" i="75" s="1"/>
  <c r="B31" i="75"/>
  <c r="B32" i="75"/>
  <c r="B33" i="75"/>
  <c r="B35" i="75"/>
  <c r="B36" i="75"/>
  <c r="B37" i="75"/>
  <c r="B38" i="75"/>
  <c r="C39" i="75"/>
  <c r="D39" i="75"/>
  <c r="E39" i="75"/>
  <c r="F39" i="75"/>
  <c r="G39" i="75"/>
  <c r="H39" i="75"/>
  <c r="H23" i="75" l="1"/>
  <c r="D23" i="75"/>
  <c r="C23" i="75"/>
  <c r="G23" i="75"/>
  <c r="F23" i="75"/>
  <c r="B39" i="75"/>
  <c r="G7" i="81" l="1"/>
  <c r="H7" i="81"/>
  <c r="D15" i="78" l="1"/>
  <c r="D56" i="78" l="1"/>
  <c r="C55" i="78"/>
  <c r="C56" i="78" s="1"/>
  <c r="D49" i="78" l="1"/>
  <c r="C49" i="78"/>
  <c r="C41" i="78"/>
  <c r="C38" i="78"/>
  <c r="C39" i="78" s="1"/>
  <c r="C42" i="78" l="1"/>
  <c r="D41" i="78" l="1"/>
  <c r="D39" i="78"/>
  <c r="D42" i="78" s="1"/>
  <c r="D24" i="78"/>
  <c r="D31" i="78" l="1"/>
  <c r="D28" i="78"/>
  <c r="B22" i="75"/>
  <c r="B35" i="77" l="1"/>
  <c r="B20" i="77"/>
  <c r="C20" i="77" l="1"/>
  <c r="D20" i="77"/>
  <c r="F35" i="77"/>
  <c r="F20" i="77"/>
  <c r="G20" i="77"/>
  <c r="E20" i="77"/>
  <c r="H35" i="77"/>
  <c r="H20" i="77"/>
  <c r="D35" i="77"/>
  <c r="E35" i="77"/>
  <c r="G35" i="77"/>
  <c r="C35" i="77"/>
</calcChain>
</file>

<file path=xl/sharedStrings.xml><?xml version="1.0" encoding="utf-8"?>
<sst xmlns="http://schemas.openxmlformats.org/spreadsheetml/2006/main" count="4115" uniqueCount="831">
  <si>
    <t xml:space="preserve"> </t>
  </si>
  <si>
    <t>EDF Group installed electricity capacity at 31 December 2024</t>
  </si>
  <si>
    <r>
      <t>EDF Group net installed electricity capacity</t>
    </r>
    <r>
      <rPr>
        <b/>
        <vertAlign val="superscript"/>
        <sz val="20"/>
        <color rgb="FF001A70"/>
        <rFont val="Arial"/>
        <family val="2"/>
      </rPr>
      <t xml:space="preserve"> </t>
    </r>
    <r>
      <rPr>
        <b/>
        <sz val="20"/>
        <color rgb="FF001A70"/>
        <rFont val="Arial"/>
        <family val="2"/>
      </rPr>
      <t>(according to the participation in the subsidiaries, including participations in associates and joint ventures)</t>
    </r>
  </si>
  <si>
    <t>Total</t>
  </si>
  <si>
    <r>
      <t>Nuclear</t>
    </r>
    <r>
      <rPr>
        <b/>
        <vertAlign val="superscript"/>
        <sz val="12"/>
        <color theme="9"/>
        <rFont val="Arial"/>
        <family val="2"/>
      </rPr>
      <t xml:space="preserve"> (3)</t>
    </r>
  </si>
  <si>
    <r>
      <t xml:space="preserve">Hydropower </t>
    </r>
    <r>
      <rPr>
        <b/>
        <vertAlign val="superscript"/>
        <sz val="12"/>
        <color theme="9"/>
        <rFont val="Arial"/>
        <family val="2"/>
      </rPr>
      <t>(4)</t>
    </r>
  </si>
  <si>
    <r>
      <t xml:space="preserve">Other renewables </t>
    </r>
    <r>
      <rPr>
        <b/>
        <vertAlign val="superscript"/>
        <sz val="12"/>
        <color theme="9"/>
        <rFont val="Arial"/>
        <family val="2"/>
      </rPr>
      <t>(5)</t>
    </r>
  </si>
  <si>
    <t>Gas</t>
  </si>
  <si>
    <t>Groupe pour S1</t>
  </si>
  <si>
    <t>France - Generation and supply activities</t>
  </si>
  <si>
    <r>
      <t xml:space="preserve">France - Regulated activities </t>
    </r>
    <r>
      <rPr>
        <vertAlign val="superscript"/>
        <sz val="12"/>
        <rFont val="Arial"/>
        <family val="2"/>
      </rPr>
      <t>(1)</t>
    </r>
  </si>
  <si>
    <t>EDF Renewables</t>
  </si>
  <si>
    <r>
      <t>Dalkia</t>
    </r>
    <r>
      <rPr>
        <vertAlign val="superscript"/>
        <sz val="12"/>
        <rFont val="Arial"/>
        <family val="2"/>
      </rPr>
      <t xml:space="preserve"> (2)</t>
    </r>
  </si>
  <si>
    <t>United Kingdom</t>
  </si>
  <si>
    <t>Italy</t>
  </si>
  <si>
    <t>Other international</t>
  </si>
  <si>
    <t>Other activities</t>
  </si>
  <si>
    <t>Group total</t>
  </si>
  <si>
    <t>Fully consolidated electricity capacity</t>
  </si>
  <si>
    <t>-</t>
  </si>
  <si>
    <t>(1) Regulated activities: Enedis, ÉS and island activities; Enedis, an independant EDF subsidiary as defined in the French energy code.</t>
  </si>
  <si>
    <t>EDF group nuclear fleet at 31 December 2024</t>
  </si>
  <si>
    <t>EDF nuclear fleet in France</t>
  </si>
  <si>
    <t>Type / Power</t>
  </si>
  <si>
    <t>Plant</t>
  </si>
  <si>
    <t>Power (in MW)</t>
  </si>
  <si>
    <t xml:space="preserve">Number of reactors </t>
  </si>
  <si>
    <t>900MW</t>
  </si>
  <si>
    <t>Gravelines</t>
  </si>
  <si>
    <t>Saint-Laurent</t>
  </si>
  <si>
    <t>Dampierre</t>
  </si>
  <si>
    <t>Chinon</t>
  </si>
  <si>
    <t>Blayais</t>
  </si>
  <si>
    <t>Bugey</t>
  </si>
  <si>
    <t>Cruas</t>
  </si>
  <si>
    <t>Tricastin</t>
  </si>
  <si>
    <t>1300MW</t>
  </si>
  <si>
    <t>Penly</t>
  </si>
  <si>
    <t>Paluel</t>
  </si>
  <si>
    <t>Flamanville</t>
  </si>
  <si>
    <t>Nogent-sur-Seine</t>
  </si>
  <si>
    <t>Cattenom</t>
  </si>
  <si>
    <t>Saint-Alban</t>
  </si>
  <si>
    <t>Glofech</t>
  </si>
  <si>
    <t>Belleville-sur-Loire</t>
  </si>
  <si>
    <t>1450MW</t>
  </si>
  <si>
    <t>Chooz</t>
  </si>
  <si>
    <t>Civaux</t>
  </si>
  <si>
    <t>Total France</t>
  </si>
  <si>
    <t>EDF nuclear fleet in the United Kingdom</t>
  </si>
  <si>
    <t>EDF nuclear fleet in Belgium</t>
  </si>
  <si>
    <t xml:space="preserve">Type </t>
  </si>
  <si>
    <r>
      <t>Power (in MW)</t>
    </r>
    <r>
      <rPr>
        <b/>
        <vertAlign val="superscript"/>
        <sz val="12"/>
        <color rgb="FF001A70"/>
        <rFont val="Arial"/>
        <family val="2"/>
      </rPr>
      <t>(4)</t>
    </r>
  </si>
  <si>
    <r>
      <t xml:space="preserve">AGR </t>
    </r>
    <r>
      <rPr>
        <b/>
        <vertAlign val="superscript"/>
        <sz val="12"/>
        <rFont val="Arial"/>
        <family val="2"/>
      </rPr>
      <t>(1)</t>
    </r>
  </si>
  <si>
    <t>Torness</t>
  </si>
  <si>
    <r>
      <t>PWR</t>
    </r>
    <r>
      <rPr>
        <b/>
        <vertAlign val="superscript"/>
        <sz val="12"/>
        <rFont val="Calibri"/>
        <family val="2"/>
        <scheme val="minor"/>
      </rPr>
      <t xml:space="preserve"> (3)</t>
    </r>
  </si>
  <si>
    <t>Tihange 1 + 3</t>
  </si>
  <si>
    <t>Hartlepool</t>
  </si>
  <si>
    <t>Doel 4</t>
  </si>
  <si>
    <t>Heysham</t>
  </si>
  <si>
    <t>Total Belgium</t>
  </si>
  <si>
    <r>
      <t xml:space="preserve">PWR </t>
    </r>
    <r>
      <rPr>
        <b/>
        <vertAlign val="superscript"/>
        <sz val="12"/>
        <rFont val="Arial"/>
        <family val="2"/>
      </rPr>
      <t>(2)</t>
    </r>
  </si>
  <si>
    <t>Sizewell B</t>
  </si>
  <si>
    <t>Total UK</t>
  </si>
  <si>
    <t>Type</t>
  </si>
  <si>
    <t>(1) Advanced Gas-cooled Reactor.</t>
  </si>
  <si>
    <t>(2) Pressurised Water Reactor.</t>
  </si>
  <si>
    <t>(3) European Pressurised Reactor.</t>
  </si>
  <si>
    <t xml:space="preserve">(4) Capacity attributed to EDF according to its ownership in Luminus (68.63% of 10.2% in Tihange 3 and Doel 4) and 50% in Tihange 1 </t>
  </si>
  <si>
    <t>EDF Group renewable installed capacity at 31 December 2024</t>
  </si>
  <si>
    <t>In MW</t>
  </si>
  <si>
    <r>
      <rPr>
        <b/>
        <i/>
        <sz val="12"/>
        <color theme="1"/>
        <rFont val="Arial"/>
        <family val="2"/>
      </rPr>
      <t xml:space="preserve">Gross capacity: </t>
    </r>
    <r>
      <rPr>
        <i/>
        <sz val="12"/>
        <color theme="1"/>
        <rFont val="Arial"/>
        <family val="2"/>
      </rPr>
      <t>total capacity of the facilities in which the company has a stake</t>
    </r>
  </si>
  <si>
    <r>
      <rPr>
        <b/>
        <i/>
        <sz val="12"/>
        <color theme="1"/>
        <rFont val="Arial"/>
        <family val="2"/>
      </rPr>
      <t>Net capacity:</t>
    </r>
    <r>
      <rPr>
        <i/>
        <sz val="12"/>
        <color theme="1"/>
        <rFont val="Arial"/>
        <family val="2"/>
      </rPr>
      <t xml:space="preserve"> capacity corresponding to the company stake</t>
    </r>
    <r>
      <rPr>
        <i/>
        <vertAlign val="superscript"/>
        <sz val="12"/>
        <color theme="1"/>
        <rFont val="Arial"/>
        <family val="2"/>
      </rPr>
      <t>(1)</t>
    </r>
  </si>
  <si>
    <t xml:space="preserve">EDF Renewables installed capacity by country and technology  </t>
  </si>
  <si>
    <t>Gross</t>
  </si>
  <si>
    <t>Net</t>
  </si>
  <si>
    <t>ONSHORE WIND</t>
  </si>
  <si>
    <t>Onshore wind</t>
  </si>
  <si>
    <t>USA</t>
  </si>
  <si>
    <t>France</t>
  </si>
  <si>
    <t>Canada</t>
  </si>
  <si>
    <t>Greece</t>
  </si>
  <si>
    <t>Mexico</t>
  </si>
  <si>
    <t>Germany</t>
  </si>
  <si>
    <t>Poland</t>
  </si>
  <si>
    <t>Brazil</t>
  </si>
  <si>
    <t>OFFSHORE WIND</t>
  </si>
  <si>
    <t>China</t>
  </si>
  <si>
    <t>India</t>
  </si>
  <si>
    <t>Chile</t>
  </si>
  <si>
    <t>South Africa</t>
  </si>
  <si>
    <t>Saudi Arabia</t>
  </si>
  <si>
    <t>Total onshore wind</t>
  </si>
  <si>
    <t>Offshore wind</t>
  </si>
  <si>
    <t>Belgium</t>
  </si>
  <si>
    <t>SOLAR</t>
  </si>
  <si>
    <t>Total offshore wind</t>
  </si>
  <si>
    <t>Total wind</t>
  </si>
  <si>
    <t>Solar</t>
  </si>
  <si>
    <t>Israel</t>
  </si>
  <si>
    <t>HYDRO</t>
  </si>
  <si>
    <t>UAE</t>
  </si>
  <si>
    <t>Egypt</t>
  </si>
  <si>
    <t>Vietnam</t>
  </si>
  <si>
    <t>Ireland</t>
  </si>
  <si>
    <t xml:space="preserve">TOTAL </t>
  </si>
  <si>
    <t>Total solar</t>
  </si>
  <si>
    <t xml:space="preserve">Edison installed capacity by technology  </t>
  </si>
  <si>
    <t>Spain</t>
  </si>
  <si>
    <t xml:space="preserve">Luminus installed capacity by technology  </t>
  </si>
  <si>
    <t xml:space="preserve">EDF ENR installed capacity by technology  </t>
  </si>
  <si>
    <t xml:space="preserve">EDF PEI installed capacity by technology  </t>
  </si>
  <si>
    <t xml:space="preserve">SEI installed capacity by technology  </t>
  </si>
  <si>
    <t xml:space="preserve">EDF Energy installed capacity by technology  </t>
  </si>
  <si>
    <r>
      <t>Gross</t>
    </r>
    <r>
      <rPr>
        <b/>
        <vertAlign val="superscript"/>
        <sz val="12"/>
        <color rgb="FF002060"/>
        <rFont val="Arial"/>
        <family val="2"/>
      </rPr>
      <t>(2)</t>
    </r>
  </si>
  <si>
    <t xml:space="preserve">EDF China Holding installed capacity by technology  </t>
  </si>
  <si>
    <r>
      <t>Gross</t>
    </r>
    <r>
      <rPr>
        <b/>
        <vertAlign val="superscript"/>
        <sz val="12"/>
        <color rgb="FF002060"/>
        <rFont val="Arial"/>
        <family val="2"/>
      </rPr>
      <t>(3)</t>
    </r>
  </si>
  <si>
    <t xml:space="preserve">Other (incl. dedicated assets) installed capacity by technology  </t>
  </si>
  <si>
    <t xml:space="preserve">Hydropower net installed capacity by country and subsidiary  </t>
  </si>
  <si>
    <t>Switzerland</t>
  </si>
  <si>
    <t>Edison</t>
  </si>
  <si>
    <t>Laos</t>
  </si>
  <si>
    <t>Nam Theun Power Company</t>
  </si>
  <si>
    <t>Luminus</t>
  </si>
  <si>
    <t>EDF Norte Flumnense (Sinop)</t>
  </si>
  <si>
    <t xml:space="preserve">EDF  </t>
  </si>
  <si>
    <t>SEI</t>
  </si>
  <si>
    <t>Electricité de Strasbourg</t>
  </si>
  <si>
    <t>Total Group</t>
  </si>
  <si>
    <t>(1) Capacity attributed to EDF according to its ownership in the subsidiaries.</t>
  </si>
  <si>
    <t>(2) EDF Energy fleets are co-owned with EDF Renewables. Gross capacities are included in the gross capacities of EDF Renewables.</t>
  </si>
  <si>
    <t>(3) EDF China Holding fleets are co-owned with EDF Renewables. Gross capacities are included in the gross capacities of EDF Renewables.</t>
  </si>
  <si>
    <t>Country</t>
  </si>
  <si>
    <t>Company</t>
  </si>
  <si>
    <t>Name</t>
  </si>
  <si>
    <t>Technology</t>
  </si>
  <si>
    <t>Gross capacity (MW)</t>
  </si>
  <si>
    <r>
      <t>Capacity consolidated</t>
    </r>
    <r>
      <rPr>
        <b/>
        <vertAlign val="superscript"/>
        <sz val="11"/>
        <color theme="0"/>
        <rFont val="Arial"/>
        <family val="2"/>
      </rPr>
      <t>(1)</t>
    </r>
    <r>
      <rPr>
        <b/>
        <sz val="11"/>
        <color theme="0"/>
        <rFont val="Arial"/>
        <family val="2"/>
      </rPr>
      <t xml:space="preserve"> by EDF (MW)</t>
    </r>
  </si>
  <si>
    <t>Net capacity (MW)</t>
  </si>
  <si>
    <r>
      <t>Year of industrial commissioning</t>
    </r>
    <r>
      <rPr>
        <b/>
        <vertAlign val="superscript"/>
        <sz val="11"/>
        <color theme="0"/>
        <rFont val="Arial"/>
        <family val="2"/>
      </rPr>
      <t xml:space="preserve"> (4)</t>
    </r>
  </si>
  <si>
    <t>EDF Stake (%)</t>
  </si>
  <si>
    <t>Consolidation method(2)</t>
  </si>
  <si>
    <t>Segment</t>
  </si>
  <si>
    <t>Edison Rinnovabili SpA</t>
  </si>
  <si>
    <t>Adelfia</t>
  </si>
  <si>
    <t>FC</t>
  </si>
  <si>
    <t>AGC Seneffe</t>
  </si>
  <si>
    <t>Wind</t>
  </si>
  <si>
    <t>Elio Sicilia S.r.l.</t>
  </si>
  <si>
    <t>Agira</t>
  </si>
  <si>
    <t>MF Energy S.r.l</t>
  </si>
  <si>
    <t>Aidone</t>
  </si>
  <si>
    <t>Edison Next</t>
  </si>
  <si>
    <t>Albizzate</t>
  </si>
  <si>
    <t>CHP</t>
  </si>
  <si>
    <t>Alfasigma Pomezia</t>
  </si>
  <si>
    <t>Algist Bruggeman</t>
  </si>
  <si>
    <t>Alken</t>
  </si>
  <si>
    <t>Edison Next Teleriscaldamento</t>
  </si>
  <si>
    <t xml:space="preserve">Alpignano </t>
  </si>
  <si>
    <t>Edison SpA</t>
  </si>
  <si>
    <t>Altomonte</t>
  </si>
  <si>
    <t>CCGT</t>
  </si>
  <si>
    <t>Alzano Lombardo</t>
  </si>
  <si>
    <t>Edison Next Environment</t>
  </si>
  <si>
    <t>Ambyenta Zinasco</t>
  </si>
  <si>
    <t>Biomass</t>
  </si>
  <si>
    <t xml:space="preserve">Ampsin </t>
  </si>
  <si>
    <t>Hydro</t>
  </si>
  <si>
    <t>Andenne</t>
  </si>
  <si>
    <t>Edison Rinnovabili Spa</t>
  </si>
  <si>
    <t>Andretta - Bisaccia</t>
  </si>
  <si>
    <t>Angleur PV</t>
  </si>
  <si>
    <t>EDF Chile</t>
  </si>
  <si>
    <t>Los Vientos</t>
  </si>
  <si>
    <t>EM</t>
  </si>
  <si>
    <t xml:space="preserve">Nueva Renca </t>
  </si>
  <si>
    <t>EDF Norte Fluminense</t>
  </si>
  <si>
    <t>Norte Fluminense</t>
  </si>
  <si>
    <t>Rounding</t>
  </si>
  <si>
    <t>Angleur TG31</t>
  </si>
  <si>
    <t>Antwerpen (Evonik)</t>
  </si>
  <si>
    <t xml:space="preserve">EDF </t>
  </si>
  <si>
    <t>Arrighi 1</t>
  </si>
  <si>
    <t>Other thermal fossil</t>
  </si>
  <si>
    <t>Arrighi 2</t>
  </si>
  <si>
    <t>Aston</t>
  </si>
  <si>
    <t>Aussois</t>
  </si>
  <si>
    <t>Auzat</t>
  </si>
  <si>
    <t>Bancairon</t>
  </si>
  <si>
    <t>Barge</t>
  </si>
  <si>
    <t>Barletta</t>
  </si>
  <si>
    <t>Baselice</t>
  </si>
  <si>
    <t>France (Martinique)</t>
  </si>
  <si>
    <t>EDF PEI</t>
  </si>
  <si>
    <t xml:space="preserve">Bellefontaine B </t>
  </si>
  <si>
    <t>France - Regulated activities</t>
  </si>
  <si>
    <t>nd</t>
  </si>
  <si>
    <t>Belleville 1</t>
  </si>
  <si>
    <t>Nuclear</t>
  </si>
  <si>
    <t>Belleville 2</t>
  </si>
  <si>
    <t>Benevento</t>
  </si>
  <si>
    <t>Beringen (Katoennatie)</t>
  </si>
  <si>
    <t>Beringen (Madinvest)</t>
  </si>
  <si>
    <t>Beringen Stad</t>
  </si>
  <si>
    <t>Berloz I</t>
  </si>
  <si>
    <t>Berloz II</t>
  </si>
  <si>
    <t>Bertagni</t>
  </si>
  <si>
    <t>Bièvre</t>
  </si>
  <si>
    <t>Bilzen/Genk</t>
  </si>
  <si>
    <t>Bissorte</t>
  </si>
  <si>
    <t>Blayais 1</t>
  </si>
  <si>
    <t>Blayais 2</t>
  </si>
  <si>
    <t>Blayais 3</t>
  </si>
  <si>
    <t>Blayais 4</t>
  </si>
  <si>
    <t>Blénod 5</t>
  </si>
  <si>
    <t>Bonorva</t>
  </si>
  <si>
    <t>Bort</t>
  </si>
  <si>
    <t>Bouchain 7</t>
  </si>
  <si>
    <t>Bovino</t>
  </si>
  <si>
    <t>Brennilis 2</t>
  </si>
  <si>
    <t>Brennilis 3</t>
  </si>
  <si>
    <t>Brennilis 4</t>
  </si>
  <si>
    <t>Brommat</t>
  </si>
  <si>
    <t>Brugge</t>
  </si>
  <si>
    <t>Bugey 3</t>
  </si>
  <si>
    <t>Bugey 4</t>
  </si>
  <si>
    <t>Bugey 5</t>
  </si>
  <si>
    <t>Bugey 7</t>
  </si>
  <si>
    <t>Bussi sul Tirino</t>
  </si>
  <si>
    <t>Campetta</t>
  </si>
  <si>
    <t>Candela</t>
  </si>
  <si>
    <t>Edison Next Spain</t>
  </si>
  <si>
    <t>Carluva</t>
  </si>
  <si>
    <t>Casamassima</t>
  </si>
  <si>
    <t>Casanova</t>
  </si>
  <si>
    <t>Cascina Disma</t>
  </si>
  <si>
    <t>Cascine Bianche</t>
  </si>
  <si>
    <t>Caserta - Marcianise</t>
  </si>
  <si>
    <t>Casone Romano (IR)</t>
  </si>
  <si>
    <t>Castiglione Messer Marino (IR1)</t>
  </si>
  <si>
    <t>Castiglione Messer Marino (IR3)</t>
  </si>
  <si>
    <t>Castillon</t>
  </si>
  <si>
    <t>Cattenom 1</t>
  </si>
  <si>
    <t>Cattenom 2</t>
  </si>
  <si>
    <t>Cattenom 3</t>
  </si>
  <si>
    <t>Cattenom 4</t>
  </si>
  <si>
    <t>CBR Gent</t>
  </si>
  <si>
    <t>Cea Biogas Caivano</t>
  </si>
  <si>
    <t>Celle San Vito 1</t>
  </si>
  <si>
    <t>Celle San Vito 2</t>
  </si>
  <si>
    <t>Chiaravalle 1</t>
  </si>
  <si>
    <t>Chiaravalle 2</t>
  </si>
  <si>
    <t>Chooz B1</t>
  </si>
  <si>
    <t>Chooz B2</t>
  </si>
  <si>
    <t>Ciney I</t>
  </si>
  <si>
    <t>Ciney II</t>
  </si>
  <si>
    <t>Ciney III</t>
  </si>
  <si>
    <t>Ciponte</t>
  </si>
  <si>
    <t>Cisterna di Latina</t>
  </si>
  <si>
    <t>Civaux 1</t>
  </si>
  <si>
    <t>Civaux 2</t>
  </si>
  <si>
    <t xml:space="preserve">Belgium </t>
  </si>
  <si>
    <t>Colas Feluy</t>
  </si>
  <si>
    <t>Collemarco</t>
  </si>
  <si>
    <t>Combe d'Avrieux</t>
  </si>
  <si>
    <t>Cordeac</t>
  </si>
  <si>
    <t>Cordemais 4</t>
  </si>
  <si>
    <t>Coal</t>
  </si>
  <si>
    <t>Cordemais 5</t>
  </si>
  <si>
    <t>Couesque</t>
  </si>
  <si>
    <t>Cruas 1</t>
  </si>
  <si>
    <t>Cruas 2</t>
  </si>
  <si>
    <t>Cruas 3</t>
  </si>
  <si>
    <t>Cruas 4</t>
  </si>
  <si>
    <t>Curbans</t>
  </si>
  <si>
    <t>Cusset</t>
  </si>
  <si>
    <t>Dampierre 1</t>
  </si>
  <si>
    <t>Dampierre 2</t>
  </si>
  <si>
    <t>Dampierre 3</t>
  </si>
  <si>
    <t>Dampierre 4</t>
  </si>
  <si>
    <t>France (Guyane)</t>
  </si>
  <si>
    <t>Dendermonde</t>
  </si>
  <si>
    <t>Dendermonde II</t>
  </si>
  <si>
    <t>Dessel</t>
  </si>
  <si>
    <t>Dinant/Yvoir</t>
  </si>
  <si>
    <t>Dirinon 1</t>
  </si>
  <si>
    <t>Dirinon 2</t>
  </si>
  <si>
    <t>District Heating (centrale Di Busca) turbine</t>
  </si>
  <si>
    <t>Guohua Investment Jiangsu Dongtai offshore wind power</t>
  </si>
  <si>
    <r>
      <t xml:space="preserve">Dongtai IV </t>
    </r>
    <r>
      <rPr>
        <vertAlign val="superscript"/>
        <sz val="11"/>
        <rFont val="Calibri"/>
        <family val="2"/>
        <scheme val="minor"/>
      </rPr>
      <t>(5)</t>
    </r>
  </si>
  <si>
    <r>
      <t xml:space="preserve">Dongtai V </t>
    </r>
    <r>
      <rPr>
        <vertAlign val="superscript"/>
        <sz val="11"/>
        <rFont val="Calibri"/>
        <family val="2"/>
        <scheme val="minor"/>
      </rPr>
      <t>(5)</t>
    </r>
  </si>
  <si>
    <t>Dora</t>
  </si>
  <si>
    <t>Dow Corning Seneffe</t>
  </si>
  <si>
    <t xml:space="preserve">Edison Next Teleriscaldamento </t>
  </si>
  <si>
    <t>Ecotermica Ciriè</t>
  </si>
  <si>
    <t>Edison Next Government</t>
  </si>
  <si>
    <t>Edison Next Poland</t>
  </si>
  <si>
    <t>Edison Next Poland: Operating Unit Rzeszów</t>
  </si>
  <si>
    <t>Edison Next Recology</t>
  </si>
  <si>
    <t xml:space="preserve">Edison Next Recology Melfi </t>
  </si>
  <si>
    <t>Other</t>
  </si>
  <si>
    <t>France (Mayotte)</t>
  </si>
  <si>
    <t>EDM</t>
  </si>
  <si>
    <t>Fuel</t>
  </si>
  <si>
    <t>Eeklo</t>
  </si>
  <si>
    <t>Eeklo Vrouwestraat</t>
  </si>
  <si>
    <t>Eguzon</t>
  </si>
  <si>
    <t>ES</t>
  </si>
  <si>
    <t>Geothermy</t>
  </si>
  <si>
    <t xml:space="preserve">France </t>
  </si>
  <si>
    <t>France (Nouvelle Calédonie)</t>
  </si>
  <si>
    <t>Enercal</t>
  </si>
  <si>
    <t>EOC Evergem</t>
  </si>
  <si>
    <t>Ergom -Melfi</t>
  </si>
  <si>
    <t>Estaimpuis</t>
  </si>
  <si>
    <t>Estaimpuis Ipalle</t>
  </si>
  <si>
    <t>Evergem Nest</t>
  </si>
  <si>
    <t>Faeto -Ampliamento</t>
  </si>
  <si>
    <t>Faeto S.Vito Ciuccia</t>
  </si>
  <si>
    <t>Faggiano</t>
  </si>
  <si>
    <t>EDF Invest</t>
  </si>
  <si>
    <t>Fallago</t>
  </si>
  <si>
    <t>Fenlands</t>
  </si>
  <si>
    <t>Fermo</t>
  </si>
  <si>
    <t>Fernelmont</t>
  </si>
  <si>
    <t>Fernelmont II</t>
  </si>
  <si>
    <t>Fessenheim</t>
  </si>
  <si>
    <t>Flamanville 1</t>
  </si>
  <si>
    <t>Flamanville 2</t>
  </si>
  <si>
    <t>Flint</t>
  </si>
  <si>
    <t>Floreffe I</t>
  </si>
  <si>
    <t>Floreffe II</t>
  </si>
  <si>
    <t>Floriffoux</t>
  </si>
  <si>
    <t>Foiano - Piano del Casino</t>
  </si>
  <si>
    <t>Foiano -Ampliamento</t>
  </si>
  <si>
    <t>Foiano -Toppo Grosso - M.te Barbato</t>
  </si>
  <si>
    <t>Fompedraza (Electricité)</t>
  </si>
  <si>
    <t xml:space="preserve">Fraine </t>
  </si>
  <si>
    <t>Frameries</t>
  </si>
  <si>
    <t>Fratta Todina</t>
  </si>
  <si>
    <t>Friuli Venezia Giulia (30 plants)</t>
  </si>
  <si>
    <t>1904-2017</t>
  </si>
  <si>
    <t>Fuzhou Power Generation Co.</t>
  </si>
  <si>
    <t>Fuzhou</t>
  </si>
  <si>
    <t>Galatone</t>
  </si>
  <si>
    <t xml:space="preserve">Gavet </t>
  </si>
  <si>
    <t>Geel-Laakdal</t>
  </si>
  <si>
    <t>Geel-West</t>
  </si>
  <si>
    <t>Gelco</t>
  </si>
  <si>
    <t>Gennevilliers</t>
  </si>
  <si>
    <t>Gent ATS Langerbrugge</t>
  </si>
  <si>
    <t>Gent Gadot</t>
  </si>
  <si>
    <t>Gent Ham PV</t>
  </si>
  <si>
    <t>Gent Molymet</t>
  </si>
  <si>
    <t>Gerstheim</t>
  </si>
  <si>
    <t>Gesm</t>
  </si>
  <si>
    <t>Ghislenghien</t>
  </si>
  <si>
    <t>Ghlin H&amp;M</t>
  </si>
  <si>
    <t>Gibecq</t>
  </si>
  <si>
    <t>Giunchetto</t>
  </si>
  <si>
    <t>Golfech</t>
  </si>
  <si>
    <t>Golfech 1</t>
  </si>
  <si>
    <t>Golfech 2</t>
  </si>
  <si>
    <t>Grand-Maison</t>
  </si>
  <si>
    <t>Grand-Malades</t>
  </si>
  <si>
    <t>Grandval</t>
  </si>
  <si>
    <t>Gravelines 1</t>
  </si>
  <si>
    <t>Gravelines 2</t>
  </si>
  <si>
    <t>Gravelines 3</t>
  </si>
  <si>
    <t>Gravelines 4</t>
  </si>
  <si>
    <t>Gravelines 5</t>
  </si>
  <si>
    <t>Gravelines 6</t>
  </si>
  <si>
    <t>Grobbendonk</t>
  </si>
  <si>
    <t>Angleur TG32</t>
  </si>
  <si>
    <t>Angleur TG41</t>
  </si>
  <si>
    <t>Angleur TG42</t>
  </si>
  <si>
    <t>Ham GT00</t>
  </si>
  <si>
    <t>Hamme</t>
  </si>
  <si>
    <t>EDF Energy</t>
  </si>
  <si>
    <t xml:space="preserve">HAUPT PHARMA </t>
  </si>
  <si>
    <t>Hermillon</t>
  </si>
  <si>
    <t>Héron</t>
  </si>
  <si>
    <t>Héron II</t>
  </si>
  <si>
    <t>Herstal NRB</t>
  </si>
  <si>
    <t>Herstal Safran</t>
  </si>
  <si>
    <t>Heysham 1</t>
  </si>
  <si>
    <t>Heysham 2</t>
  </si>
  <si>
    <t>Hydro Ghlin (former : SAPA Ghlin)</t>
  </si>
  <si>
    <t>Ieper</t>
  </si>
  <si>
    <t>France (Iles bretonnes)</t>
  </si>
  <si>
    <t>EDF</t>
  </si>
  <si>
    <t>Iles bretonnes</t>
  </si>
  <si>
    <t>Investissement éolien 1 Inc</t>
  </si>
  <si>
    <t>Ivoz Ramet</t>
  </si>
  <si>
    <t>Ham GT31</t>
  </si>
  <si>
    <t>France (Guadeloupe)</t>
  </si>
  <si>
    <t xml:space="preserve">Jesi Energia </t>
  </si>
  <si>
    <t>Jesi</t>
  </si>
  <si>
    <t>Jouques</t>
  </si>
  <si>
    <t>Juprelle</t>
  </si>
  <si>
    <t>Kallo - Katoennatie</t>
  </si>
  <si>
    <t>Kalmthout</t>
  </si>
  <si>
    <t>Kembs</t>
  </si>
  <si>
    <t>Kluizendok I</t>
  </si>
  <si>
    <t>Kluizendok II</t>
  </si>
  <si>
    <t>Kortrijk (Evolis)</t>
  </si>
  <si>
    <t>Kraftwerke</t>
  </si>
  <si>
    <t xml:space="preserve">Kraftwerke </t>
  </si>
  <si>
    <t>L’Hospitalet</t>
  </si>
  <si>
    <t>France (Ile de la Réunion)</t>
  </si>
  <si>
    <t>La Baie Possession</t>
  </si>
  <si>
    <t>La Bathie</t>
  </si>
  <si>
    <t>La Coche</t>
  </si>
  <si>
    <t>La Désirade</t>
  </si>
  <si>
    <t>La Mandria</t>
  </si>
  <si>
    <t>La Saussaz II</t>
  </si>
  <si>
    <t>La Toppa 1</t>
  </si>
  <si>
    <t>Cerbis Srl</t>
  </si>
  <si>
    <t>La Toppa 2</t>
  </si>
  <si>
    <t>L'Aigle</t>
  </si>
  <si>
    <t>Latina</t>
  </si>
  <si>
    <t>Laval-de-Cere II</t>
  </si>
  <si>
    <t>Le Chastang</t>
  </si>
  <si>
    <t>Le Cheylas</t>
  </si>
  <si>
    <t>Le Pouget</t>
  </si>
  <si>
    <t>Le Roeulx</t>
  </si>
  <si>
    <t>Le Sautet</t>
  </si>
  <si>
    <t>France (Corse)</t>
  </si>
  <si>
    <t>Le Vazzio</t>
  </si>
  <si>
    <t>Lecce 1</t>
  </si>
  <si>
    <t>Lecce 2</t>
  </si>
  <si>
    <t>Les Brévières</t>
  </si>
  <si>
    <t>Les Saintes</t>
  </si>
  <si>
    <t>Leuze Europe</t>
  </si>
  <si>
    <t>Leuze II</t>
  </si>
  <si>
    <t>Leuze-en-Hainaut</t>
  </si>
  <si>
    <t>Lierneux</t>
  </si>
  <si>
    <t>Liernu</t>
  </si>
  <si>
    <t>Lingbao</t>
  </si>
  <si>
    <t>Lixhe</t>
  </si>
  <si>
    <t>Lochristi</t>
  </si>
  <si>
    <t>1905-2019</t>
  </si>
  <si>
    <t>Lommel</t>
  </si>
  <si>
    <t>Loreo</t>
  </si>
  <si>
    <t>Ham GT32</t>
  </si>
  <si>
    <t>Lucciana B</t>
  </si>
  <si>
    <t>Lucito</t>
  </si>
  <si>
    <t>Lugnano 2</t>
  </si>
  <si>
    <t>Lugnano 3</t>
  </si>
  <si>
    <t>Lugnano in Teverina</t>
  </si>
  <si>
    <t>Lummen</t>
  </si>
  <si>
    <t>Luz</t>
  </si>
  <si>
    <t>Malgovert</t>
  </si>
  <si>
    <t>Mallemort</t>
  </si>
  <si>
    <t>Marckolsheim</t>
  </si>
  <si>
    <t>Marghera Azotati</t>
  </si>
  <si>
    <t xml:space="preserve">Marghera Levante </t>
  </si>
  <si>
    <t>Marrubiu 1</t>
  </si>
  <si>
    <t>Marrubiu 2</t>
  </si>
  <si>
    <t>Martigues 5</t>
  </si>
  <si>
    <t>Martigues 6</t>
  </si>
  <si>
    <t>Mazara del Vallo</t>
  </si>
  <si>
    <t>Mazara del Vallo 2</t>
  </si>
  <si>
    <t>Mediglia</t>
  </si>
  <si>
    <t>Meer-Hoogstraten</t>
  </si>
  <si>
    <t>Melissa PESF</t>
  </si>
  <si>
    <t>Melissa Strongoli</t>
  </si>
  <si>
    <t>Melle</t>
  </si>
  <si>
    <t>France (St-Pierre et Miquelon)</t>
  </si>
  <si>
    <t>Miquelon</t>
  </si>
  <si>
    <t>Mirafiori</t>
  </si>
  <si>
    <t>Mistretta</t>
  </si>
  <si>
    <t>Mol</t>
  </si>
  <si>
    <t>Monsin</t>
  </si>
  <si>
    <t>Monsin PV</t>
  </si>
  <si>
    <t>Montahut</t>
  </si>
  <si>
    <t>Montalto</t>
  </si>
  <si>
    <t>Montazzoli</t>
  </si>
  <si>
    <t>Montefalcone</t>
  </si>
  <si>
    <t xml:space="preserve">Monteferrante </t>
  </si>
  <si>
    <t>Montemignaio</t>
  </si>
  <si>
    <t>Montereau 5</t>
  </si>
  <si>
    <t>Montereau 6</t>
  </si>
  <si>
    <t>Monteynard</t>
  </si>
  <si>
    <t>Montezic</t>
  </si>
  <si>
    <t>Montpezat</t>
  </si>
  <si>
    <t>Monza</t>
  </si>
  <si>
    <t>Dalkia</t>
  </si>
  <si>
    <t>na</t>
  </si>
  <si>
    <t xml:space="preserve">Other  </t>
  </si>
  <si>
    <t>average : 2011</t>
  </si>
  <si>
    <t>average : 2020</t>
  </si>
  <si>
    <t>average : 2017</t>
  </si>
  <si>
    <t xml:space="preserve">average : 2015 </t>
  </si>
  <si>
    <t xml:space="preserve">average : 2014 </t>
  </si>
  <si>
    <t>average : 2018</t>
  </si>
  <si>
    <t>average : 2016</t>
  </si>
  <si>
    <t>average : 2021</t>
  </si>
  <si>
    <t>average : 2023</t>
  </si>
  <si>
    <t>average : 2006</t>
  </si>
  <si>
    <t>average : 2009</t>
  </si>
  <si>
    <t>average : 2022</t>
  </si>
  <si>
    <t>Israël</t>
  </si>
  <si>
    <t>average : 2019</t>
  </si>
  <si>
    <t>average : 2013</t>
  </si>
  <si>
    <t>Morocco</t>
  </si>
  <si>
    <t>Nam Theun 2</t>
  </si>
  <si>
    <t>Nentilla</t>
  </si>
  <si>
    <t>Nivelles</t>
  </si>
  <si>
    <t>Nives</t>
  </si>
  <si>
    <t>Nogent 1</t>
  </si>
  <si>
    <t>Nogent 2</t>
  </si>
  <si>
    <t>Noicattaro</t>
  </si>
  <si>
    <t>HAM-CHP's</t>
  </si>
  <si>
    <t>IZEGEM</t>
  </si>
  <si>
    <t>Nurri</t>
  </si>
  <si>
    <t>Oevel</t>
  </si>
  <si>
    <t>Olen (WIA)</t>
  </si>
  <si>
    <t>Olen-Geel</t>
  </si>
  <si>
    <t>Oraison</t>
  </si>
  <si>
    <t>Orelle</t>
  </si>
  <si>
    <t>Orlu</t>
  </si>
  <si>
    <t>Orsara di Puglia</t>
  </si>
  <si>
    <t>Ostra</t>
  </si>
  <si>
    <t>Ottmarsheim</t>
  </si>
  <si>
    <t>Oviglio</t>
  </si>
  <si>
    <t>Palagianello</t>
  </si>
  <si>
    <t>Palagiano</t>
  </si>
  <si>
    <t>Paluel 1</t>
  </si>
  <si>
    <t>Paluel 2</t>
  </si>
  <si>
    <t>Paluel 3</t>
  </si>
  <si>
    <t>Paluel 4</t>
  </si>
  <si>
    <t>Passy</t>
  </si>
  <si>
    <t>Pecq</t>
  </si>
  <si>
    <t>Penly 1</t>
  </si>
  <si>
    <t>Penly 2</t>
  </si>
  <si>
    <t>Péruwelz Moulins Saint Roch</t>
  </si>
  <si>
    <t>Péruwelz Polaris</t>
  </si>
  <si>
    <t>Peyrat-le-Château</t>
  </si>
  <si>
    <t xml:space="preserve">Photovoltaic  Busca </t>
  </si>
  <si>
    <t xml:space="preserve">Edison Next Environment </t>
  </si>
  <si>
    <t>Photovoltaic Cassino (self- consumption)</t>
  </si>
  <si>
    <t>Piave Maitex</t>
  </si>
  <si>
    <t>Pied-de-Borne</t>
  </si>
  <si>
    <t>Piedimonte</t>
  </si>
  <si>
    <t>Piemme Castelvetro</t>
  </si>
  <si>
    <t>Piemonte (44 plants)</t>
  </si>
  <si>
    <t>1922-2020</t>
  </si>
  <si>
    <t>Piossasco</t>
  </si>
  <si>
    <t>PLASTOTECNICA</t>
  </si>
  <si>
    <t xml:space="preserve">Plusieurs centrales </t>
  </si>
  <si>
    <t>Pointe de Jarry</t>
  </si>
  <si>
    <t>Pont-Escoffier</t>
  </si>
  <si>
    <t>Port Est</t>
  </si>
  <si>
    <t>Portillon</t>
  </si>
  <si>
    <t>Pragneres</t>
  </si>
  <si>
    <t>Puurs</t>
  </si>
  <si>
    <t>Quassolo</t>
  </si>
  <si>
    <t>Rance</t>
  </si>
  <si>
    <t>Marine energy</t>
  </si>
  <si>
    <t>Randens</t>
  </si>
  <si>
    <t xml:space="preserve">Renewable Portfolio </t>
  </si>
  <si>
    <t>Revin</t>
  </si>
  <si>
    <t>Rhinau</t>
  </si>
  <si>
    <t>Rieme-Noord</t>
  </si>
  <si>
    <t>Rignano Garganico</t>
  </si>
  <si>
    <t xml:space="preserve">Ringvaart </t>
  </si>
  <si>
    <t>Ripabottoni</t>
  </si>
  <si>
    <t>Roccaspinalveti (IR4)</t>
  </si>
  <si>
    <t>Rocchetta S. Antonio</t>
  </si>
  <si>
    <t xml:space="preserve">Rojo del Sangro </t>
  </si>
  <si>
    <t>S.Eufizio</t>
  </si>
  <si>
    <t>Saint-Barthélémy</t>
  </si>
  <si>
    <t>Saint-Chamas</t>
  </si>
  <si>
    <t>Sainte-Croix</t>
  </si>
  <si>
    <t>Saint-Esteve</t>
  </si>
  <si>
    <t>Saint-Etienne-Cantales</t>
  </si>
  <si>
    <t>Sainte-Tulle 2</t>
  </si>
  <si>
    <t>Saint-Georges-de-Commiers</t>
  </si>
  <si>
    <t>Saint-Guillerme II</t>
  </si>
  <si>
    <t>Saint-Martin</t>
  </si>
  <si>
    <t>Saint-Martin-Vesubie</t>
  </si>
  <si>
    <t>Saint-Pierre-Cognet</t>
  </si>
  <si>
    <t>Salignac</t>
  </si>
  <si>
    <t>Salon</t>
  </si>
  <si>
    <t>San Benedetto Val di Sambro</t>
  </si>
  <si>
    <t>San Giorgio la Molara 2</t>
  </si>
  <si>
    <t>San Giorgio la Molara Polero</t>
  </si>
  <si>
    <t>DSPC</t>
  </si>
  <si>
    <t>San Men Xia</t>
  </si>
  <si>
    <t>San Pietro Vernotico 1</t>
  </si>
  <si>
    <t>San Pietro Vernotico 2</t>
  </si>
  <si>
    <t>San Pietro Vernotico 3</t>
  </si>
  <si>
    <t>San Severo</t>
  </si>
  <si>
    <t>Santa Lidia</t>
  </si>
  <si>
    <t>Santa Luce</t>
  </si>
  <si>
    <t>Santa Sofia</t>
  </si>
  <si>
    <t>Sarrans</t>
  </si>
  <si>
    <t>Saut-Maripa</t>
  </si>
  <si>
    <t>Scarlino</t>
  </si>
  <si>
    <t>Schiavi d'Abruzzo (IR2)</t>
  </si>
  <si>
    <t>Sella di Conza</t>
  </si>
  <si>
    <t>Seraing - GT1</t>
  </si>
  <si>
    <t>Seraing - GT2</t>
  </si>
  <si>
    <t>Seraing - ST3</t>
  </si>
  <si>
    <t>Mekong Energy</t>
  </si>
  <si>
    <t>Phu My 2-2</t>
  </si>
  <si>
    <t>Serra Carpaneto 3</t>
  </si>
  <si>
    <t>Serra dei conti 1</t>
  </si>
  <si>
    <t>Serre-Poncon</t>
  </si>
  <si>
    <t>Sesto san Giovanni 1</t>
  </si>
  <si>
    <t>Sesto San Giovanni 2</t>
  </si>
  <si>
    <t>EDF ENR</t>
  </si>
  <si>
    <t>Several plants</t>
  </si>
  <si>
    <t>Simeri Crichi</t>
  </si>
  <si>
    <t>Sinop Energia</t>
  </si>
  <si>
    <t>hydro</t>
  </si>
  <si>
    <t>Sint-Gillis Waas</t>
  </si>
  <si>
    <t>Sisteron</t>
  </si>
  <si>
    <t>Solar Invest</t>
  </si>
  <si>
    <t>Spy</t>
  </si>
  <si>
    <t>Spy Fri-Pharma</t>
  </si>
  <si>
    <t>Spy II</t>
  </si>
  <si>
    <t>St Alban 1</t>
  </si>
  <si>
    <t>St Alban 2</t>
  </si>
  <si>
    <t>St Laurent 1</t>
  </si>
  <si>
    <t>St Laurent 2</t>
  </si>
  <si>
    <t>Stornarella</t>
  </si>
  <si>
    <t>St-Pierre</t>
  </si>
  <si>
    <t>Stradus</t>
  </si>
  <si>
    <t>Strasbourg</t>
  </si>
  <si>
    <t>Strepy-Bracquegnies</t>
  </si>
  <si>
    <t>Stura</t>
  </si>
  <si>
    <t>Supersano</t>
  </si>
  <si>
    <t>Supper-Bissorte</t>
  </si>
  <si>
    <t>TNPJVC</t>
  </si>
  <si>
    <t>Taishan 1</t>
  </si>
  <si>
    <t>Taishan 2</t>
  </si>
  <si>
    <t>Taranto</t>
  </si>
  <si>
    <t>Tavagnasco</t>
  </si>
  <si>
    <t>Termoli</t>
  </si>
  <si>
    <t>Terni</t>
  </si>
  <si>
    <t>Terralba</t>
  </si>
  <si>
    <t>Elpedison</t>
  </si>
  <si>
    <t>Tessaloniki 1</t>
  </si>
  <si>
    <t>Tessenderlo</t>
  </si>
  <si>
    <t>Thisvi</t>
  </si>
  <si>
    <t>Thyssen Krupp 2</t>
  </si>
  <si>
    <t>EDF Belgium</t>
  </si>
  <si>
    <t>Tihange 1</t>
  </si>
  <si>
    <t>Tihange 3</t>
  </si>
  <si>
    <t>Tinlot</t>
  </si>
  <si>
    <t>Torre Santa Susanna</t>
  </si>
  <si>
    <t>Torviscosa</t>
  </si>
  <si>
    <t>Toscana (2 plants)</t>
  </si>
  <si>
    <t>1935-1953</t>
  </si>
  <si>
    <t>Tournai</t>
  </si>
  <si>
    <t xml:space="preserve">Tournai Gaurain </t>
  </si>
  <si>
    <t>Tournai Ouest 2 (Q8)</t>
  </si>
  <si>
    <t xml:space="preserve">Trentino (5 plants) </t>
  </si>
  <si>
    <t>1929-2004</t>
  </si>
  <si>
    <t>Tricastin 1</t>
  </si>
  <si>
    <t>Tricastin 2</t>
  </si>
  <si>
    <t>Tricastin 3</t>
  </si>
  <si>
    <t>Tricastin 4</t>
  </si>
  <si>
    <t>Troia</t>
  </si>
  <si>
    <t>Turnhout</t>
  </si>
  <si>
    <t>Umbria (1 plant)</t>
  </si>
  <si>
    <t>Uras 1</t>
  </si>
  <si>
    <t>Uras 2</t>
  </si>
  <si>
    <t>Vaglio Ampliamento</t>
  </si>
  <si>
    <t>Vaglio IR</t>
  </si>
  <si>
    <t>Vaires sur Marne 1</t>
  </si>
  <si>
    <t>Vaires sur Marne 2</t>
  </si>
  <si>
    <t>Vaires sur Marne 3</t>
  </si>
  <si>
    <t>Valenza Groppella</t>
  </si>
  <si>
    <t>Vallata</t>
  </si>
  <si>
    <t>2012-2019</t>
  </si>
  <si>
    <t>Verlaine</t>
  </si>
  <si>
    <t>Vigne di Narni</t>
  </si>
  <si>
    <t>Villacidro ASI A</t>
  </si>
  <si>
    <t>Villacidro ASI B</t>
  </si>
  <si>
    <t>Villacidro ASI C</t>
  </si>
  <si>
    <t>Villarodin</t>
  </si>
  <si>
    <t>Villerest</t>
  </si>
  <si>
    <t>Villers 7</t>
  </si>
  <si>
    <t>Villers IV</t>
  </si>
  <si>
    <t>Villers-le-Bouillet</t>
  </si>
  <si>
    <t>Vogelgrun</t>
  </si>
  <si>
    <t>Volturara Motta Montecorvino</t>
  </si>
  <si>
    <t>Volturino</t>
  </si>
  <si>
    <t>Vouglans</t>
  </si>
  <si>
    <t>Walcourt</t>
  </si>
  <si>
    <t>Wind Invest</t>
  </si>
  <si>
    <t xml:space="preserve">Wind  </t>
  </si>
  <si>
    <t xml:space="preserve">PV  </t>
  </si>
  <si>
    <t>Zeebrugge</t>
  </si>
  <si>
    <t>Zelzate Jdn karnemelksite</t>
  </si>
  <si>
    <t>Equity method</t>
  </si>
  <si>
    <t>Full consolidation</t>
  </si>
  <si>
    <t>n/a</t>
  </si>
  <si>
    <t>Not available</t>
  </si>
  <si>
    <t>(1) The  capacity consolidated by EDF Renewables is established as follows: 0 MW are consolidated for the power plants consolidated under the equity method within EDF Renewables; 100% of the gross capacity is consolidated for all other power plants. The  capacity consolidated by EDF Renewable on a given geographical area can result from the application of different methods from one plant to the other within that area.</t>
  </si>
  <si>
    <t xml:space="preserve">(2) Consolidation method at the closing date </t>
  </si>
  <si>
    <t>(3) Aggregate of power plants in France with a capacity of less than 50 MW</t>
  </si>
  <si>
    <t xml:space="preserve">(4) When grouped by country or region, the average year of industrial commisionning was weighted by the net MW </t>
  </si>
  <si>
    <t>EDF Group electricity output</t>
  </si>
  <si>
    <t>In GWh</t>
  </si>
  <si>
    <r>
      <t xml:space="preserve">Hydropower </t>
    </r>
    <r>
      <rPr>
        <b/>
        <vertAlign val="superscript"/>
        <sz val="12"/>
        <color theme="6"/>
        <rFont val="Arial"/>
        <family val="2"/>
      </rPr>
      <t>(2)</t>
    </r>
  </si>
  <si>
    <r>
      <t xml:space="preserve">Other renewables </t>
    </r>
    <r>
      <rPr>
        <b/>
        <vertAlign val="superscript"/>
        <sz val="12"/>
        <color theme="6"/>
        <rFont val="Arial"/>
        <family val="2"/>
      </rPr>
      <t>(3)</t>
    </r>
  </si>
  <si>
    <t xml:space="preserve">(3) Wind, solar, biogas and biomass. </t>
  </si>
  <si>
    <r>
      <t>EDF Group CO</t>
    </r>
    <r>
      <rPr>
        <b/>
        <vertAlign val="subscript"/>
        <sz val="26"/>
        <color theme="0"/>
        <rFont val="Arial"/>
        <family val="2"/>
      </rPr>
      <t>2</t>
    </r>
    <r>
      <rPr>
        <b/>
        <sz val="26"/>
        <color theme="0"/>
        <rFont val="Arial"/>
        <family val="2"/>
      </rPr>
      <t xml:space="preserve"> emissions</t>
    </r>
    <r>
      <rPr>
        <b/>
        <vertAlign val="superscript"/>
        <sz val="26"/>
        <color theme="0"/>
        <rFont val="Arial"/>
        <family val="2"/>
      </rPr>
      <t>(1)</t>
    </r>
  </si>
  <si>
    <r>
      <t>Emissions from heat and power generation by segment (in kt CO</t>
    </r>
    <r>
      <rPr>
        <b/>
        <vertAlign val="subscript"/>
        <sz val="14"/>
        <color theme="4"/>
        <rFont val="Arial"/>
        <family val="2"/>
      </rPr>
      <t>2</t>
    </r>
    <r>
      <rPr>
        <b/>
        <sz val="14"/>
        <color theme="4"/>
        <rFont val="Arial"/>
        <family val="2"/>
      </rPr>
      <t>)</t>
    </r>
  </si>
  <si>
    <r>
      <t xml:space="preserve">France - Regulated activities </t>
    </r>
    <r>
      <rPr>
        <vertAlign val="superscript"/>
        <sz val="12"/>
        <color rgb="FF000000"/>
        <rFont val="Arial"/>
        <family val="2"/>
      </rPr>
      <t>(2)</t>
    </r>
  </si>
  <si>
    <r>
      <t>Group Total</t>
    </r>
    <r>
      <rPr>
        <b/>
        <vertAlign val="superscript"/>
        <sz val="12"/>
        <color rgb="FF001A70"/>
        <rFont val="Arial"/>
        <family val="2"/>
      </rPr>
      <t xml:space="preserve"> (3)</t>
    </r>
  </si>
  <si>
    <t>Group Total</t>
  </si>
  <si>
    <t>(4) For the 3 scopes</t>
  </si>
  <si>
    <t xml:space="preserve">(5) Vs 2017. </t>
  </si>
  <si>
    <t>Glossary &amp; Methodology</t>
  </si>
  <si>
    <t>FC or Full</t>
  </si>
  <si>
    <t>Full Consolidation</t>
  </si>
  <si>
    <t>Equity Method</t>
  </si>
  <si>
    <t>not applicable</t>
  </si>
  <si>
    <t>Consolidation of extra-financial data: Methodology</t>
  </si>
  <si>
    <t>Gross capacity</t>
  </si>
  <si>
    <t>Net capacity for the Group</t>
  </si>
  <si>
    <t>% of ownership</t>
  </si>
  <si>
    <t>Consolidated capacity</t>
  </si>
  <si>
    <t>North America</t>
  </si>
  <si>
    <t>UK</t>
  </si>
  <si>
    <t xml:space="preserve">Turkey </t>
  </si>
  <si>
    <t>Portugal</t>
  </si>
  <si>
    <t>Europe outside France</t>
  </si>
  <si>
    <t>Chili</t>
  </si>
  <si>
    <t>LATAM</t>
  </si>
  <si>
    <t>Asia Pacific</t>
  </si>
  <si>
    <t>Denmark</t>
  </si>
  <si>
    <t>Middle East - Africa</t>
  </si>
  <si>
    <t>(6) The total does not include Flamanville 3 because it has not yet been commissioned. Its capacity is 1600 MW</t>
  </si>
  <si>
    <t>(5) Dongtai IV et V 37.5% owned by EDF( 25% EDF Renewables and 12.5% EDF China)</t>
  </si>
  <si>
    <t>Not consolidated</t>
  </si>
  <si>
    <t>NC</t>
  </si>
  <si>
    <t>Onshore Wind</t>
  </si>
  <si>
    <t>Walcourt 2</t>
  </si>
  <si>
    <t xml:space="preserve">Photovoltaic Solar </t>
  </si>
  <si>
    <t>Liquid biomass</t>
  </si>
  <si>
    <t>Offshore Wind</t>
  </si>
  <si>
    <t>Jinchang</t>
  </si>
  <si>
    <t>EDF Renewables Jinchang New Energy Co. Ltd</t>
  </si>
  <si>
    <t>average : 48%</t>
  </si>
  <si>
    <t>Feicheng</t>
  </si>
  <si>
    <t>Taian EDFR New Energy Co Ltd</t>
  </si>
  <si>
    <t>Rongshui 3&amp;4</t>
  </si>
  <si>
    <t>Liuzhou Rongshui EDFR Wind Power Co. Ltd</t>
  </si>
  <si>
    <t>Rongshui 1&amp;2</t>
  </si>
  <si>
    <t>Le Roeulx 2</t>
  </si>
  <si>
    <t>Halle Barry Callebaut</t>
  </si>
  <si>
    <t>Ghlin Baudour</t>
  </si>
  <si>
    <t>Gembloux Walhain</t>
  </si>
  <si>
    <t>Forest biomass</t>
  </si>
  <si>
    <t>ChiNo B4</t>
  </si>
  <si>
    <t>ChiNo B3</t>
  </si>
  <si>
    <t>ChiNo B2</t>
  </si>
  <si>
    <t>ChiNo B1</t>
  </si>
  <si>
    <t>CEME 1</t>
  </si>
  <si>
    <t>3 wind projects</t>
  </si>
  <si>
    <r>
      <t xml:space="preserve">EDF group means of electricity and heat generation list 
Detail by power plant </t>
    </r>
    <r>
      <rPr>
        <b/>
        <u/>
        <sz val="28"/>
        <color theme="2"/>
        <rFont val="Arial"/>
        <family val="2"/>
      </rPr>
      <t>at the end of 2024</t>
    </r>
  </si>
  <si>
    <r>
      <t>EDF Renewables</t>
    </r>
    <r>
      <rPr>
        <vertAlign val="superscript"/>
        <sz val="12"/>
        <rFont val="Arial"/>
        <family val="2"/>
      </rPr>
      <t>(4)</t>
    </r>
  </si>
  <si>
    <r>
      <t>Other international</t>
    </r>
    <r>
      <rPr>
        <vertAlign val="superscript"/>
        <sz val="12"/>
        <rFont val="Arial"/>
        <family val="2"/>
      </rPr>
      <t>(4)</t>
    </r>
  </si>
  <si>
    <t>Valle d'Aosta (16 plants)</t>
  </si>
  <si>
    <t>Prometheus Energia</t>
  </si>
  <si>
    <t>Presenzano</t>
  </si>
  <si>
    <t>Photovoltaic Michelin Cuneo (self consumption)</t>
  </si>
  <si>
    <t>Photovoltaic Michelin Cuneo</t>
  </si>
  <si>
    <t>Photovoltaic Brescia</t>
  </si>
  <si>
    <t>Photovoltaic  Caivano Cea</t>
  </si>
  <si>
    <t>Lombardia (30 plants)</t>
  </si>
  <si>
    <t>Cascina S. Angelo</t>
  </si>
  <si>
    <t>Cascina Richiesta</t>
  </si>
  <si>
    <t>Cascina Lombarda</t>
  </si>
  <si>
    <t>REN 144 S.r.l.</t>
  </si>
  <si>
    <t>Cascina Castellana</t>
  </si>
  <si>
    <t>REN 143 S.r.l.</t>
  </si>
  <si>
    <t>(2) Plants installed by Dalkia are mainly owned by the company, the corresponding capacities are consolidated using the equity method.</t>
  </si>
  <si>
    <t xml:space="preserve">  In MWe</t>
  </si>
  <si>
    <r>
      <t xml:space="preserve">EPR </t>
    </r>
    <r>
      <rPr>
        <b/>
        <vertAlign val="superscript"/>
        <sz val="12"/>
        <rFont val="Calibri"/>
        <family val="2"/>
        <scheme val="minor"/>
      </rPr>
      <t>(3)</t>
    </r>
  </si>
  <si>
    <t>Marocco</t>
  </si>
  <si>
    <t>Nachtigal Hydro Power Company</t>
  </si>
  <si>
    <t>Marie Galante</t>
  </si>
  <si>
    <t>Petit-Saut +Saut-Maripa</t>
  </si>
  <si>
    <t>(7) Aggregate of power plants in China with a capacity of less than 50 MW</t>
  </si>
  <si>
    <t>(8) Aggregate of power plants in China with a capacity of less than 20 MW</t>
  </si>
  <si>
    <r>
      <t xml:space="preserve">C&amp;I portfolio </t>
    </r>
    <r>
      <rPr>
        <vertAlign val="superscript"/>
        <sz val="11"/>
        <rFont val="Calibri"/>
        <family val="2"/>
        <scheme val="minor"/>
      </rPr>
      <t>(8)</t>
    </r>
  </si>
  <si>
    <t>(4)  Including small hydropower in France and assets in DROM and COM. Marine energy included in the hydropower: 0.24GW.</t>
  </si>
  <si>
    <t>(5) Ongoing reorganisation: merger in EDF Power Solutions from April 2025.</t>
  </si>
  <si>
    <r>
      <t>Cameroon</t>
    </r>
    <r>
      <rPr>
        <vertAlign val="superscript"/>
        <sz val="11"/>
        <color rgb="FF002060"/>
        <rFont val="Arial"/>
        <family val="2"/>
      </rPr>
      <t xml:space="preserve"> (4)</t>
    </r>
  </si>
  <si>
    <t>(4) Final commissioning scheduled for 2025. Gross capacity: 420 MW</t>
  </si>
  <si>
    <t>Cuneo Michelin</t>
  </si>
  <si>
    <t>Rendina Ambiente S.r.l.</t>
  </si>
  <si>
    <t>Melfi (Rendina Ambiente S.r.l.)</t>
  </si>
  <si>
    <t xml:space="preserve">Dégrad des Cannes + Dégrad des Cannes TAC </t>
  </si>
  <si>
    <t>Pointe des Carrières + Pointe des Carrières TAC</t>
  </si>
  <si>
    <t>Bellefontaine TAC</t>
  </si>
  <si>
    <r>
      <t>Divers</t>
    </r>
    <r>
      <rPr>
        <vertAlign val="superscript"/>
        <sz val="11"/>
        <rFont val="Calibri"/>
        <family val="2"/>
        <scheme val="minor"/>
      </rPr>
      <t>(3)</t>
    </r>
  </si>
  <si>
    <r>
      <t>Dongtai V</t>
    </r>
    <r>
      <rPr>
        <vertAlign val="superscript"/>
        <sz val="11"/>
        <rFont val="Calibri"/>
        <family val="2"/>
        <scheme val="minor"/>
      </rPr>
      <t xml:space="preserve"> (5)</t>
    </r>
  </si>
  <si>
    <t>Jarry Sud TAC</t>
  </si>
  <si>
    <r>
      <t>JVs with Guodian</t>
    </r>
    <r>
      <rPr>
        <vertAlign val="superscript"/>
        <sz val="11"/>
        <rFont val="Calibri"/>
        <family val="2"/>
        <scheme val="minor"/>
      </rPr>
      <t xml:space="preserve"> (7)</t>
    </r>
  </si>
  <si>
    <t>Kourou TAC</t>
  </si>
  <si>
    <t>Lucciana TAC</t>
  </si>
  <si>
    <r>
      <t>EDF Renewables</t>
    </r>
    <r>
      <rPr>
        <vertAlign val="superscript"/>
        <sz val="12"/>
        <rFont val="Arial"/>
        <family val="2"/>
      </rPr>
      <t>(6)</t>
    </r>
  </si>
  <si>
    <r>
      <t>Other international</t>
    </r>
    <r>
      <rPr>
        <vertAlign val="superscript"/>
        <sz val="12"/>
        <rFont val="Arial"/>
        <family val="2"/>
      </rPr>
      <t>(6)</t>
    </r>
  </si>
  <si>
    <t>(6) Ongoing reorganisation: merger in EDF Power Solutions from April 2025.</t>
  </si>
  <si>
    <t>(3)  This capacity does not include the EPR reactor of Flamanville 3</t>
  </si>
  <si>
    <t>(5) Wind, solar, biomass and geothermal</t>
  </si>
  <si>
    <t>Total France incl. Flamanville 3</t>
  </si>
  <si>
    <t>Flamanville 3 connected to the grid</t>
  </si>
  <si>
    <t>EDF new nuclear projects</t>
  </si>
  <si>
    <t>Hinkley Point C in construction (UK)</t>
  </si>
  <si>
    <t>Sizewell C (UK)</t>
  </si>
  <si>
    <t>EPR2 (France)</t>
  </si>
  <si>
    <t>Objective: 8GW gross of renewable capacity commissioned/year by the Group on average over 2024-2035</t>
  </si>
  <si>
    <t>94% of decarbonised generation</t>
  </si>
  <si>
    <t>(1) Power generation in non-interconnected zones (mainly island territories) and Electricité de Strasbourg (ES).</t>
  </si>
  <si>
    <t>(2) The hydropower output takes into account the tidal energy (519 GWh in 2024 and 504GWh in 2023). Hydro output after deductions of pumped volumes is 47.8TWh in 2024 and 37.0TWh in 2023.</t>
  </si>
  <si>
    <r>
      <t xml:space="preserve">(1) </t>
    </r>
    <r>
      <rPr>
        <sz val="10"/>
        <rFont val="Arial"/>
        <family val="2"/>
      </rPr>
      <t>Direct CO</t>
    </r>
    <r>
      <rPr>
        <vertAlign val="subscript"/>
        <sz val="10"/>
        <rFont val="Arial"/>
        <family val="2"/>
      </rPr>
      <t xml:space="preserve">2  </t>
    </r>
    <r>
      <rPr>
        <sz val="10"/>
        <rFont val="Arial"/>
        <family val="2"/>
      </rPr>
      <t xml:space="preserve">emissions, excluding life cycle analysis (LCA) of fuel and production means </t>
    </r>
  </si>
  <si>
    <r>
      <t xml:space="preserve">(3) </t>
    </r>
    <r>
      <rPr>
        <sz val="10"/>
        <rFont val="Arial"/>
        <family val="2"/>
      </rPr>
      <t>Framatome and Arabelle Solutions contribute to 33ktCO2 in 2024 and 29ktCO2 in 2023, The direct CO2 emissions from “Others activities” segments are not significant compared to Group total emissions and are not disclosed in this table.</t>
    </r>
  </si>
  <si>
    <r>
      <t>Carbon intensity from heat and power generation by segment (in gCO</t>
    </r>
    <r>
      <rPr>
        <b/>
        <vertAlign val="subscript"/>
        <sz val="14"/>
        <color theme="4"/>
        <rFont val="Arial"/>
        <family val="2"/>
      </rPr>
      <t>2</t>
    </r>
    <r>
      <rPr>
        <b/>
        <sz val="14"/>
        <color theme="4"/>
        <rFont val="Arial"/>
        <family val="2"/>
      </rPr>
      <t>/kWh)</t>
    </r>
  </si>
  <si>
    <r>
      <t xml:space="preserve">(2) </t>
    </r>
    <r>
      <rPr>
        <sz val="10"/>
        <rFont val="Arial"/>
        <family val="2"/>
      </rPr>
      <t>Power generation in non-interconnected zones (mainly island territories) and Electricité de Strasbourg (ES)</t>
    </r>
  </si>
  <si>
    <r>
      <t>EDF group ambitions in CO</t>
    </r>
    <r>
      <rPr>
        <b/>
        <vertAlign val="subscript"/>
        <sz val="16"/>
        <color theme="2"/>
        <rFont val="Arial"/>
        <family val="2"/>
      </rPr>
      <t>2</t>
    </r>
    <r>
      <rPr>
        <b/>
        <sz val="16"/>
        <color theme="2"/>
        <rFont val="Arial"/>
        <family val="2"/>
      </rPr>
      <t xml:space="preserve"> emission reduction</t>
    </r>
  </si>
  <si>
    <r>
      <t xml:space="preserve">Total </t>
    </r>
    <r>
      <rPr>
        <b/>
        <vertAlign val="superscript"/>
        <sz val="11"/>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</si>
</sst>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0%"/>
    <numFmt numFmtId="166" formatCode="#,##0;&quot;(&quot;#,##0&quot;)&quot;"/>
    <numFmt numFmtId="167" formatCode="[$-40C]mmmm\-yy;@"/>
    <numFmt numFmtId="168" formatCode="_-* #,##0\ _€_-;\-* #,##0\ _€_-;_-* &quot;-&quot;??\ _€_-;_-@_-"/>
    <numFmt numFmtId="169" formatCode="#,##0;&quot;(&quot;#.##0,&quot;)&quot;"/>
    <numFmt numFmtId="170" formatCode="#,###\ ;\ \(#,###\);\-"/>
    <numFmt numFmtId="171" formatCode="#,##0;&quot;-&quot;"/>
    <numFmt numFmtId="172" formatCode="_-* #,##0.0\ _€_-;\-* #,##0.0\ _€_-;_-* &quot;-&quot;??\ _€_-;_-@_-"/>
    <numFmt numFmtId="173" formatCode="#,##0.0"/>
    <numFmt numFmtId="174" formatCode="_-* #,##0.000\ _€_-;\-* #,##0.000\ _€_-;_-* &quot;-&quot;??\ _€_-;_-@_-"/>
  </numFmts>
  <fonts count="151" x14ac:knownFonts="1">
    <font>
      <sz val="11"/>
      <color theme="1"/>
      <name val="Calibri"/>
      <family val="2"/>
      <scheme val="minor"/>
    </font>
    <font>
      <sz val="10"/>
      <name val="Arial"/>
      <family val="2"/>
    </font>
    <font>
      <sz val="11"/>
      <name val="Arial"/>
      <family val="2"/>
    </font>
    <font>
      <sz val="11"/>
      <color theme="1"/>
      <name val="Calibri"/>
      <family val="2"/>
      <scheme val="minor"/>
    </font>
    <font>
      <u/>
      <sz val="4.4000000000000004"/>
      <color theme="10"/>
      <name val="Calibri"/>
      <family val="2"/>
    </font>
    <font>
      <sz val="11"/>
      <color theme="1"/>
      <name val="Arial"/>
      <family val="2"/>
    </font>
    <font>
      <sz val="10"/>
      <color theme="1"/>
      <name val="Arial"/>
      <family val="2"/>
    </font>
    <font>
      <b/>
      <sz val="28"/>
      <color theme="0"/>
      <name val="Arial"/>
      <family val="2"/>
    </font>
    <font>
      <sz val="16"/>
      <color theme="1"/>
      <name val="Arial"/>
      <family val="2"/>
    </font>
    <font>
      <b/>
      <sz val="10"/>
      <color rgb="FF005BBB"/>
      <name val="Arial"/>
      <family val="2"/>
    </font>
    <font>
      <i/>
      <sz val="11"/>
      <color theme="1"/>
      <name val="Arial"/>
      <family val="2"/>
    </font>
    <font>
      <sz val="12"/>
      <color theme="1"/>
      <name val="Arial"/>
      <family val="2"/>
    </font>
    <font>
      <sz val="11"/>
      <color rgb="FFFF0000"/>
      <name val="Arial"/>
      <family val="2"/>
    </font>
    <font>
      <b/>
      <sz val="20"/>
      <color theme="1" tint="0.499984740745262"/>
      <name val="Arial"/>
      <family val="2"/>
    </font>
    <font>
      <b/>
      <sz val="18"/>
      <color theme="1" tint="0.499984740745262"/>
      <name val="Arial"/>
      <family val="2"/>
    </font>
    <font>
      <b/>
      <sz val="14"/>
      <color theme="0"/>
      <name val="Arial"/>
      <family val="2"/>
    </font>
    <font>
      <b/>
      <sz val="12"/>
      <color rgb="FF001A70"/>
      <name val="Arial"/>
      <family val="2"/>
    </font>
    <font>
      <i/>
      <sz val="11"/>
      <color rgb="FF000000"/>
      <name val="Arial"/>
      <family val="2"/>
    </font>
    <font>
      <sz val="11"/>
      <color theme="0"/>
      <name val="Calibri"/>
      <family val="2"/>
      <scheme val="minor"/>
    </font>
    <font>
      <i/>
      <sz val="10"/>
      <name val="Arial"/>
      <family val="2"/>
    </font>
    <font>
      <b/>
      <sz val="12"/>
      <color rgb="FF002060"/>
      <name val="Arial"/>
      <family val="2"/>
    </font>
    <font>
      <sz val="16"/>
      <color rgb="FFFF0000"/>
      <name val="Arial"/>
      <family val="2"/>
    </font>
    <font>
      <sz val="16"/>
      <color theme="0"/>
      <name val="Arial"/>
      <family val="2"/>
    </font>
    <font>
      <u/>
      <sz val="16"/>
      <color theme="0"/>
      <name val="Arial"/>
      <family val="2"/>
    </font>
    <font>
      <u/>
      <sz val="16"/>
      <color rgb="FFFF0000"/>
      <name val="Arial"/>
      <family val="2"/>
    </font>
    <font>
      <sz val="16"/>
      <color theme="1"/>
      <name val="Calibri"/>
      <family val="2"/>
      <scheme val="minor"/>
    </font>
    <font>
      <u/>
      <sz val="16"/>
      <color theme="0"/>
      <name val="Calibri"/>
      <family val="2"/>
      <scheme val="minor"/>
    </font>
    <font>
      <sz val="16"/>
      <color theme="0"/>
      <name val="Calibri"/>
      <family val="2"/>
      <scheme val="minor"/>
    </font>
    <font>
      <i/>
      <sz val="14"/>
      <color theme="1"/>
      <name val="Arial"/>
      <family val="2"/>
    </font>
    <font>
      <b/>
      <i/>
      <sz val="14"/>
      <color theme="1"/>
      <name val="Arial"/>
      <family val="2"/>
    </font>
    <font>
      <b/>
      <sz val="12"/>
      <color theme="1"/>
      <name val="Arial"/>
      <family val="2"/>
    </font>
    <font>
      <sz val="12"/>
      <name val="Arial"/>
      <family val="2"/>
    </font>
    <font>
      <b/>
      <sz val="12"/>
      <name val="Arial"/>
      <family val="2"/>
    </font>
    <font>
      <i/>
      <sz val="11"/>
      <name val="Arial"/>
      <family val="2"/>
    </font>
    <font>
      <sz val="11"/>
      <color rgb="FFFF0000"/>
      <name val="Calibri"/>
      <family val="2"/>
      <scheme val="minor"/>
    </font>
    <font>
      <b/>
      <sz val="11"/>
      <color theme="1"/>
      <name val="Calibri"/>
      <family val="2"/>
      <scheme val="minor"/>
    </font>
    <font>
      <b/>
      <sz val="11"/>
      <color theme="0"/>
      <name val="Arial"/>
      <family val="2"/>
    </font>
    <font>
      <b/>
      <vertAlign val="superscript"/>
      <sz val="11"/>
      <color theme="0"/>
      <name val="Arial"/>
      <family val="2"/>
    </font>
    <font>
      <b/>
      <sz val="11"/>
      <name val="Calibri"/>
      <family val="2"/>
      <scheme val="minor"/>
    </font>
    <font>
      <sz val="11"/>
      <name val="Calibri"/>
      <family val="2"/>
      <scheme val="minor"/>
    </font>
    <font>
      <sz val="11"/>
      <color rgb="FF000000"/>
      <name val="Arial"/>
      <family val="2"/>
    </font>
    <font>
      <b/>
      <sz val="24"/>
      <color rgb="FF509E2F"/>
      <name val="Arial"/>
      <family val="2"/>
    </font>
    <font>
      <b/>
      <sz val="18"/>
      <color rgb="FFFE5815"/>
      <name val="Arial"/>
      <family val="2"/>
    </font>
    <font>
      <b/>
      <sz val="22"/>
      <color rgb="FF002060"/>
      <name val="Arial"/>
      <family val="2"/>
    </font>
    <font>
      <b/>
      <vertAlign val="superscript"/>
      <sz val="12"/>
      <color rgb="FF002060"/>
      <name val="Arial"/>
      <family val="2"/>
    </font>
    <font>
      <sz val="12"/>
      <color rgb="FFFF0000"/>
      <name val="Arial"/>
      <family val="2"/>
    </font>
    <font>
      <vertAlign val="superscript"/>
      <sz val="12"/>
      <name val="Arial"/>
      <family val="2"/>
    </font>
    <font>
      <b/>
      <sz val="26"/>
      <color rgb="FF002060"/>
      <name val="Calibri"/>
      <family val="2"/>
      <scheme val="minor"/>
    </font>
    <font>
      <sz val="11"/>
      <color rgb="FF000000"/>
      <name val="Calibri"/>
      <family val="2"/>
      <scheme val="minor"/>
    </font>
    <font>
      <b/>
      <sz val="26"/>
      <color theme="0" tint="-0.499984740745262"/>
      <name val="Calibri"/>
      <family val="2"/>
      <scheme val="minor"/>
    </font>
    <font>
      <sz val="12"/>
      <color rgb="FF000000"/>
      <name val="Arial"/>
      <family val="2"/>
    </font>
    <font>
      <i/>
      <sz val="14"/>
      <color rgb="FF000000"/>
      <name val="Arial"/>
      <family val="2"/>
    </font>
    <font>
      <b/>
      <sz val="12"/>
      <color theme="4"/>
      <name val="Arial"/>
      <family val="2"/>
    </font>
    <font>
      <b/>
      <sz val="18"/>
      <color theme="3"/>
      <name val="Arial"/>
      <family val="2"/>
    </font>
    <font>
      <sz val="11"/>
      <color theme="3"/>
      <name val="Calibri"/>
      <family val="2"/>
      <scheme val="minor"/>
    </font>
    <font>
      <b/>
      <sz val="12"/>
      <color theme="3"/>
      <name val="Arial"/>
      <family val="2"/>
    </font>
    <font>
      <i/>
      <sz val="11"/>
      <name val="Calibri"/>
      <family val="2"/>
      <scheme val="minor"/>
    </font>
    <font>
      <i/>
      <sz val="14"/>
      <name val="Arial"/>
      <family val="2"/>
    </font>
    <font>
      <sz val="11"/>
      <color theme="4"/>
      <name val="Arial"/>
      <family val="2"/>
    </font>
    <font>
      <b/>
      <sz val="20"/>
      <color theme="4"/>
      <name val="Arial"/>
      <family val="2"/>
    </font>
    <font>
      <b/>
      <sz val="12"/>
      <color rgb="FFFF0000"/>
      <name val="Arial"/>
      <family val="2"/>
    </font>
    <font>
      <vertAlign val="superscript"/>
      <sz val="11"/>
      <name val="Calibri"/>
      <family val="2"/>
      <scheme val="minor"/>
    </font>
    <font>
      <b/>
      <sz val="12"/>
      <color theme="6"/>
      <name val="Arial"/>
      <family val="2"/>
    </font>
    <font>
      <b/>
      <vertAlign val="superscript"/>
      <sz val="12"/>
      <color theme="6"/>
      <name val="Arial"/>
      <family val="2"/>
    </font>
    <font>
      <b/>
      <sz val="16"/>
      <color theme="2"/>
      <name val="Arial"/>
      <family val="2"/>
    </font>
    <font>
      <b/>
      <sz val="12"/>
      <color theme="7"/>
      <name val="Arial"/>
      <family val="2"/>
    </font>
    <font>
      <sz val="11"/>
      <color theme="7"/>
      <name val="Calibri"/>
      <family val="2"/>
      <scheme val="minor"/>
    </font>
    <font>
      <b/>
      <sz val="18"/>
      <color theme="7"/>
      <name val="Arial"/>
      <family val="2"/>
    </font>
    <font>
      <sz val="11"/>
      <color theme="4"/>
      <name val="Calibri"/>
      <family val="2"/>
      <scheme val="minor"/>
    </font>
    <font>
      <b/>
      <vertAlign val="superscript"/>
      <sz val="12"/>
      <name val="Arial"/>
      <family val="2"/>
    </font>
    <font>
      <b/>
      <sz val="12"/>
      <name val="Calibri"/>
      <family val="2"/>
      <scheme val="minor"/>
    </font>
    <font>
      <b/>
      <sz val="18"/>
      <color theme="9"/>
      <name val="Arial"/>
      <family val="2"/>
    </font>
    <font>
      <sz val="11"/>
      <color rgb="FF00B0F0"/>
      <name val="Calibri"/>
      <family val="2"/>
      <scheme val="minor"/>
    </font>
    <font>
      <sz val="12"/>
      <color rgb="FF002060"/>
      <name val="Arial"/>
      <family val="2"/>
    </font>
    <font>
      <b/>
      <sz val="12"/>
      <color rgb="FF00B0F0"/>
      <name val="Arial"/>
      <family val="2"/>
    </font>
    <font>
      <b/>
      <sz val="18"/>
      <color rgb="FF00B0F0"/>
      <name val="Arial"/>
      <family val="2"/>
    </font>
    <font>
      <b/>
      <sz val="18"/>
      <color theme="6"/>
      <name val="Arial"/>
      <family val="2"/>
    </font>
    <font>
      <b/>
      <sz val="12"/>
      <color theme="5"/>
      <name val="Arial"/>
      <family val="2"/>
    </font>
    <font>
      <sz val="11"/>
      <color theme="5"/>
      <name val="Calibri"/>
      <family val="2"/>
      <scheme val="minor"/>
    </font>
    <font>
      <b/>
      <sz val="18"/>
      <color theme="5"/>
      <name val="Arial"/>
      <family val="2"/>
    </font>
    <font>
      <sz val="11"/>
      <color rgb="FF002060"/>
      <name val="Arial"/>
      <family val="2"/>
    </font>
    <font>
      <b/>
      <i/>
      <sz val="11"/>
      <color theme="1" tint="-0.249977111117893"/>
      <name val="Arial"/>
      <family val="2"/>
    </font>
    <font>
      <b/>
      <sz val="11"/>
      <color theme="1" tint="-0.249977111117893"/>
      <name val="Calibri"/>
      <family val="2"/>
      <scheme val="minor"/>
    </font>
    <font>
      <b/>
      <vertAlign val="superscript"/>
      <sz val="12"/>
      <name val="Calibri"/>
      <family val="2"/>
      <scheme val="minor"/>
    </font>
    <font>
      <vertAlign val="superscript"/>
      <sz val="12"/>
      <color rgb="FF000000"/>
      <name val="Arial"/>
      <family val="2"/>
    </font>
    <font>
      <b/>
      <vertAlign val="superscript"/>
      <sz val="12"/>
      <color rgb="FF001A70"/>
      <name val="Arial"/>
      <family val="2"/>
    </font>
    <font>
      <b/>
      <sz val="11"/>
      <color theme="4"/>
      <name val="Arial"/>
      <family val="2"/>
    </font>
    <font>
      <b/>
      <sz val="10"/>
      <name val="Arial"/>
      <family val="2"/>
    </font>
    <font>
      <b/>
      <sz val="12"/>
      <color theme="2"/>
      <name val="Arial"/>
      <family val="2"/>
    </font>
    <font>
      <b/>
      <sz val="14"/>
      <color theme="4"/>
      <name val="Arial"/>
      <family val="2"/>
    </font>
    <font>
      <sz val="14"/>
      <color rgb="FF00B0F0"/>
      <name val="Calibri"/>
      <family val="2"/>
      <scheme val="minor"/>
    </font>
    <font>
      <b/>
      <sz val="14"/>
      <color theme="2"/>
      <name val="Arial"/>
      <family val="2"/>
    </font>
    <font>
      <sz val="8"/>
      <name val="Calibri"/>
      <family val="2"/>
      <scheme val="minor"/>
    </font>
    <font>
      <b/>
      <vertAlign val="subscript"/>
      <sz val="16"/>
      <color theme="2"/>
      <name val="Arial"/>
      <family val="2"/>
    </font>
    <font>
      <b/>
      <sz val="13"/>
      <color theme="2"/>
      <name val="Arial"/>
      <family val="2"/>
    </font>
    <font>
      <sz val="13"/>
      <color theme="1"/>
      <name val="Arial"/>
      <family val="2"/>
    </font>
    <font>
      <b/>
      <sz val="16"/>
      <color theme="0"/>
      <name val="Arial"/>
      <family val="2"/>
    </font>
    <font>
      <sz val="11"/>
      <color theme="9"/>
      <name val="Calibri"/>
      <family val="2"/>
      <scheme val="minor"/>
    </font>
    <font>
      <sz val="11"/>
      <color rgb="FFF622DD"/>
      <name val="Calibri"/>
      <family val="2"/>
      <scheme val="minor"/>
    </font>
    <font>
      <b/>
      <sz val="11"/>
      <name val="Arial"/>
      <family val="2"/>
    </font>
    <font>
      <b/>
      <sz val="12"/>
      <color theme="9"/>
      <name val="Arial"/>
      <family val="2"/>
    </font>
    <font>
      <b/>
      <vertAlign val="superscript"/>
      <sz val="12"/>
      <color theme="9"/>
      <name val="Arial"/>
      <family val="2"/>
    </font>
    <font>
      <b/>
      <sz val="11"/>
      <color rgb="FF001A70"/>
      <name val="Arial"/>
      <family val="2"/>
    </font>
    <font>
      <sz val="12"/>
      <color theme="1"/>
      <name val="Calibri"/>
      <family val="2"/>
      <scheme val="minor"/>
    </font>
    <font>
      <b/>
      <sz val="26"/>
      <color theme="0"/>
      <name val="Arial"/>
      <family val="2"/>
    </font>
    <font>
      <b/>
      <vertAlign val="subscript"/>
      <sz val="26"/>
      <color theme="0"/>
      <name val="Arial"/>
      <family val="2"/>
    </font>
    <font>
      <b/>
      <vertAlign val="superscript"/>
      <sz val="26"/>
      <color theme="0"/>
      <name val="Arial"/>
      <family val="2"/>
    </font>
    <font>
      <i/>
      <sz val="12"/>
      <color theme="1"/>
      <name val="Arial"/>
      <family val="2"/>
    </font>
    <font>
      <i/>
      <vertAlign val="superscript"/>
      <sz val="12"/>
      <color theme="1"/>
      <name val="Arial"/>
      <family val="2"/>
    </font>
    <font>
      <b/>
      <i/>
      <sz val="12"/>
      <color theme="1"/>
      <name val="Arial"/>
      <family val="2"/>
    </font>
    <font>
      <b/>
      <sz val="18"/>
      <color rgb="FF002060"/>
      <name val="Calibri"/>
      <family val="2"/>
      <scheme val="minor"/>
    </font>
    <font>
      <b/>
      <sz val="24"/>
      <color theme="0" tint="-0.499984740745262"/>
      <name val="Calibri"/>
      <family val="2"/>
      <scheme val="minor"/>
    </font>
    <font>
      <b/>
      <sz val="24"/>
      <color theme="5"/>
      <name val="Calibri"/>
      <family val="2"/>
      <scheme val="minor"/>
    </font>
    <font>
      <b/>
      <sz val="24"/>
      <color theme="7"/>
      <name val="Calibri"/>
      <family val="2"/>
      <scheme val="minor"/>
    </font>
    <font>
      <b/>
      <sz val="24"/>
      <color rgb="FF00B0F0"/>
      <name val="Calibri"/>
      <family val="2"/>
      <scheme val="minor"/>
    </font>
    <font>
      <sz val="9"/>
      <name val="Arial"/>
      <family val="2"/>
    </font>
    <font>
      <b/>
      <sz val="20"/>
      <color rgb="FF001A70"/>
      <name val="Arial"/>
      <family val="2"/>
    </font>
    <font>
      <b/>
      <vertAlign val="superscript"/>
      <sz val="20"/>
      <color rgb="FF001A70"/>
      <name val="Arial"/>
      <family val="2"/>
    </font>
    <font>
      <sz val="9"/>
      <color theme="1"/>
      <name val="Arial"/>
      <family val="2"/>
    </font>
    <font>
      <sz val="9"/>
      <color rgb="FF000000"/>
      <name val="Arial"/>
      <family val="2"/>
    </font>
    <font>
      <b/>
      <sz val="9"/>
      <color rgb="FF000000"/>
      <name val="Arial"/>
      <family val="2"/>
    </font>
    <font>
      <i/>
      <sz val="12"/>
      <name val="Arial"/>
      <family val="2"/>
    </font>
    <font>
      <b/>
      <sz val="24"/>
      <color theme="4"/>
      <name val="Calibri"/>
      <family val="2"/>
      <scheme val="minor"/>
    </font>
    <font>
      <b/>
      <sz val="18"/>
      <color theme="4"/>
      <name val="Arial"/>
      <family val="2"/>
    </font>
    <font>
      <b/>
      <vertAlign val="subscript"/>
      <sz val="14"/>
      <color theme="4"/>
      <name val="Arial"/>
      <family val="2"/>
    </font>
    <font>
      <b/>
      <sz val="16"/>
      <name val="Arial"/>
      <family val="2"/>
    </font>
    <font>
      <b/>
      <i/>
      <sz val="14"/>
      <name val="Arial"/>
      <family val="2"/>
    </font>
    <font>
      <sz val="12"/>
      <color theme="4"/>
      <name val="Arial"/>
      <family val="2"/>
    </font>
    <font>
      <i/>
      <vertAlign val="superscript"/>
      <sz val="11"/>
      <name val="Calibri"/>
      <family val="2"/>
      <scheme val="minor"/>
    </font>
    <font>
      <b/>
      <sz val="11"/>
      <color rgb="FFF622DD"/>
      <name val="Calibri"/>
      <family val="2"/>
      <scheme val="minor"/>
    </font>
    <font>
      <b/>
      <sz val="11"/>
      <color rgb="FFF622DD"/>
      <name val="Arial"/>
      <family val="2"/>
    </font>
    <font>
      <b/>
      <sz val="11"/>
      <color theme="9"/>
      <name val="Arial"/>
      <family val="2"/>
    </font>
    <font>
      <b/>
      <sz val="28"/>
      <color theme="2"/>
      <name val="Arial"/>
      <family val="2"/>
    </font>
    <font>
      <b/>
      <u/>
      <sz val="28"/>
      <color theme="2"/>
      <name val="Arial"/>
      <family val="2"/>
    </font>
    <font>
      <strike/>
      <sz val="11"/>
      <color theme="1"/>
      <name val="Calibri"/>
      <family val="2"/>
      <scheme val="minor"/>
    </font>
    <font>
      <strike/>
      <sz val="11"/>
      <name val="Calibri"/>
      <family val="2"/>
      <scheme val="minor"/>
    </font>
    <font>
      <sz val="11"/>
      <color theme="0"/>
      <name val="Arial"/>
      <family val="2"/>
    </font>
    <font>
      <sz val="12"/>
      <name val="Arial"/>
      <family val="2"/>
    </font>
    <font>
      <b/>
      <sz val="12"/>
      <color theme="9"/>
      <name val="Arial"/>
      <family val="2"/>
    </font>
    <font>
      <i/>
      <sz val="10"/>
      <name val="Arial"/>
      <family val="2"/>
    </font>
    <font>
      <b/>
      <sz val="12"/>
      <color rgb="FF002060"/>
      <name val="Arial"/>
      <family val="2"/>
    </font>
    <font>
      <sz val="11"/>
      <color rgb="FF002060"/>
      <name val="Arial"/>
      <family val="2"/>
    </font>
    <font>
      <sz val="12"/>
      <color rgb="FF002060"/>
      <name val="Arial"/>
      <family val="2"/>
    </font>
    <font>
      <b/>
      <sz val="12"/>
      <color theme="4"/>
      <name val="Arial"/>
      <family val="2"/>
    </font>
    <font>
      <vertAlign val="superscript"/>
      <sz val="11"/>
      <color rgb="FF002060"/>
      <name val="Arial"/>
      <family val="2"/>
    </font>
    <font>
      <b/>
      <u/>
      <sz val="16"/>
      <color rgb="FF001A70"/>
      <name val="Arial"/>
      <family val="2"/>
    </font>
    <font>
      <sz val="10"/>
      <name val="Calibri"/>
      <family val="2"/>
      <scheme val="minor"/>
    </font>
    <font>
      <vertAlign val="subscript"/>
      <sz val="10"/>
      <name val="Arial"/>
      <family val="2"/>
    </font>
    <font>
      <b/>
      <vertAlign val="superscript"/>
      <sz val="11"/>
      <name val="Arial"/>
      <family val="2"/>
    </font>
    <font>
      <sz val="12"/>
      <color rgb="FF002060"/>
      <name val="Arial"/>
    </font>
    <font>
      <b/>
      <sz val="12"/>
      <color rgb="FF002060"/>
      <name val="Arial"/>
    </font>
  </fonts>
  <fills count="14">
    <fill>
      <patternFill patternType="none"/>
    </fill>
    <fill>
      <patternFill patternType="gray125"/>
    </fill>
    <fill>
      <patternFill patternType="solid">
        <fgColor theme="0"/>
        <bgColor indexed="64"/>
      </patternFill>
    </fill>
    <fill>
      <patternFill patternType="solid">
        <fgColor rgb="FFEAEAEA"/>
        <bgColor indexed="64"/>
      </patternFill>
    </fill>
    <fill>
      <patternFill patternType="solid">
        <fgColor rgb="FF002060"/>
        <bgColor indexed="64"/>
      </patternFill>
    </fill>
    <fill>
      <patternFill patternType="solid">
        <fgColor rgb="FF002060"/>
        <bgColor theme="4"/>
      </patternFill>
    </fill>
    <fill>
      <patternFill patternType="solid">
        <fgColor theme="0" tint="-0.499984740745262"/>
        <bgColor indexed="64"/>
      </patternFill>
    </fill>
    <fill>
      <patternFill patternType="solid">
        <fgColor theme="6"/>
        <bgColor indexed="64"/>
      </patternFill>
    </fill>
    <fill>
      <patternFill patternType="solid">
        <fgColor theme="7"/>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5"/>
        <bgColor indexed="64"/>
      </patternFill>
    </fill>
    <fill>
      <patternFill patternType="solid">
        <fgColor theme="6" tint="0.59999389629810485"/>
        <bgColor theme="6" tint="0.79998168889431442"/>
      </patternFill>
    </fill>
    <fill>
      <patternFill patternType="solid">
        <fgColor theme="4"/>
        <bgColor indexed="64"/>
      </patternFill>
    </fill>
  </fills>
  <borders count="42">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dashed">
        <color rgb="FFEAEAEA"/>
      </bottom>
      <diagonal/>
    </border>
    <border>
      <left/>
      <right/>
      <top style="dashed">
        <color rgb="FFEAEAEA"/>
      </top>
      <bottom style="medium">
        <color rgb="FF001A70"/>
      </bottom>
      <diagonal/>
    </border>
    <border>
      <left/>
      <right/>
      <top style="medium">
        <color rgb="FF001A70"/>
      </top>
      <bottom/>
      <diagonal/>
    </border>
    <border>
      <left/>
      <right/>
      <top/>
      <bottom style="medium">
        <color rgb="FF002060"/>
      </bottom>
      <diagonal/>
    </border>
    <border>
      <left/>
      <right/>
      <top style="medium">
        <color rgb="FF002060"/>
      </top>
      <bottom style="dashed">
        <color rgb="FFEAEAEA"/>
      </bottom>
      <diagonal/>
    </border>
    <border>
      <left/>
      <right/>
      <top style="dashed">
        <color rgb="FFEAEAEA"/>
      </top>
      <bottom style="dashed">
        <color rgb="FFEAEAEA"/>
      </bottom>
      <diagonal/>
    </border>
    <border>
      <left/>
      <right/>
      <top style="dashed">
        <color rgb="FFEAEAEA"/>
      </top>
      <bottom style="medium">
        <color rgb="FF002060"/>
      </bottom>
      <diagonal/>
    </border>
    <border>
      <left/>
      <right/>
      <top style="medium">
        <color rgb="FF002060"/>
      </top>
      <bottom/>
      <diagonal/>
    </border>
    <border>
      <left/>
      <right/>
      <top style="thin">
        <color indexed="64"/>
      </top>
      <bottom style="medium">
        <color rgb="FF002060"/>
      </bottom>
      <diagonal/>
    </border>
    <border>
      <left/>
      <right/>
      <top style="medium">
        <color rgb="FF001A70"/>
      </top>
      <bottom style="dashed">
        <color rgb="FFEAEAEA"/>
      </bottom>
      <diagonal/>
    </border>
    <border>
      <left/>
      <right/>
      <top style="dashed">
        <color rgb="FFEAEAEA"/>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medium">
        <color rgb="FF002060"/>
      </top>
      <bottom/>
      <diagonal/>
    </border>
    <border>
      <left style="thin">
        <color theme="0"/>
      </left>
      <right style="thin">
        <color theme="0"/>
      </right>
      <top/>
      <bottom/>
      <diagonal/>
    </border>
    <border>
      <left/>
      <right/>
      <top style="medium">
        <color rgb="FF002060"/>
      </top>
      <bottom style="medium">
        <color rgb="FF002060"/>
      </bottom>
      <diagonal/>
    </border>
    <border>
      <left/>
      <right/>
      <top style="thin">
        <color indexed="64"/>
      </top>
      <bottom style="dashed">
        <color rgb="FFEAEAEA"/>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theme="0"/>
      </left>
      <right style="thin">
        <color theme="0"/>
      </right>
      <top/>
      <bottom style="medium">
        <color rgb="FF002060"/>
      </bottom>
      <diagonal/>
    </border>
    <border>
      <left/>
      <right/>
      <top style="medium">
        <color theme="4"/>
      </top>
      <bottom style="medium">
        <color rgb="FF002060"/>
      </bottom>
      <diagonal/>
    </border>
    <border>
      <left style="thin">
        <color theme="0"/>
      </left>
      <right style="thin">
        <color theme="0"/>
      </right>
      <top/>
      <bottom style="medium">
        <color theme="4"/>
      </bottom>
      <diagonal/>
    </border>
    <border>
      <left/>
      <right/>
      <top style="medium">
        <color theme="0"/>
      </top>
      <bottom/>
      <diagonal/>
    </border>
    <border>
      <left style="thin">
        <color theme="0"/>
      </left>
      <right style="thin">
        <color theme="0"/>
      </right>
      <top style="medium">
        <color theme="0"/>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top style="medium">
        <color rgb="FF002060"/>
      </top>
      <bottom style="medium">
        <color theme="4"/>
      </bottom>
      <diagonal/>
    </border>
    <border>
      <left/>
      <right/>
      <top style="thin">
        <color rgb="FFEAEAEA"/>
      </top>
      <bottom style="medium">
        <color theme="4"/>
      </bottom>
      <diagonal/>
    </border>
    <border>
      <left/>
      <right/>
      <top/>
      <bottom style="thin">
        <color theme="2"/>
      </bottom>
      <diagonal/>
    </border>
    <border>
      <left/>
      <right/>
      <top style="thin">
        <color theme="2"/>
      </top>
      <bottom style="thin">
        <color theme="2"/>
      </bottom>
      <diagonal/>
    </border>
    <border>
      <left/>
      <right/>
      <top style="thin">
        <color theme="2"/>
      </top>
      <bottom/>
      <diagonal/>
    </border>
  </borders>
  <cellStyleXfs count="9">
    <xf numFmtId="0" fontId="0" fillId="0" borderId="0"/>
    <xf numFmtId="0" fontId="4" fillId="0" borderId="0" applyNumberFormat="0" applyFill="0" applyBorder="0" applyAlignment="0" applyProtection="0">
      <alignment vertical="top"/>
      <protection locked="0"/>
    </xf>
    <xf numFmtId="164" fontId="3" fillId="0" borderId="0" applyFont="0" applyFill="0" applyBorder="0" applyAlignment="0" applyProtection="0"/>
    <xf numFmtId="0" fontId="1" fillId="0" borderId="0"/>
    <xf numFmtId="0" fontId="1" fillId="0" borderId="0"/>
    <xf numFmtId="0" fontId="2" fillId="0" borderId="0"/>
    <xf numFmtId="9" fontId="3" fillId="0" borderId="0" applyFont="0" applyFill="0" applyBorder="0" applyAlignment="0" applyProtection="0"/>
    <xf numFmtId="167" fontId="1" fillId="0" borderId="0"/>
    <xf numFmtId="164" fontId="3" fillId="0" borderId="0" applyFont="0" applyFill="0" applyBorder="0" applyAlignment="0" applyProtection="0"/>
  </cellStyleXfs>
  <cellXfs count="436">
    <xf numFmtId="0" fontId="0" fillId="0" borderId="0" xfId="0"/>
    <xf numFmtId="0" fontId="5" fillId="0" borderId="0" xfId="0" applyFont="1"/>
    <xf numFmtId="0" fontId="6" fillId="0" borderId="0" xfId="0" applyFont="1"/>
    <xf numFmtId="3" fontId="5" fillId="0" borderId="0" xfId="0" applyNumberFormat="1" applyFont="1"/>
    <xf numFmtId="0" fontId="6" fillId="0" borderId="0" xfId="0" applyFont="1" applyAlignment="1">
      <alignment vertical="center"/>
    </xf>
    <xf numFmtId="3" fontId="10" fillId="0" borderId="0" xfId="0" applyNumberFormat="1" applyFont="1"/>
    <xf numFmtId="0" fontId="5" fillId="2" borderId="0" xfId="0" applyFont="1" applyFill="1"/>
    <xf numFmtId="9" fontId="5" fillId="0" borderId="0" xfId="6" applyFont="1"/>
    <xf numFmtId="0" fontId="10" fillId="0" borderId="0" xfId="0" applyFont="1" applyAlignment="1">
      <alignment vertical="center" wrapText="1"/>
    </xf>
    <xf numFmtId="0" fontId="0" fillId="2" borderId="0" xfId="0" applyFill="1"/>
    <xf numFmtId="0" fontId="21" fillId="2" borderId="0" xfId="0" applyFont="1" applyFill="1" applyAlignment="1">
      <alignment vertical="center"/>
    </xf>
    <xf numFmtId="0" fontId="21" fillId="2" borderId="0" xfId="0" applyFont="1" applyFill="1"/>
    <xf numFmtId="0" fontId="0" fillId="2" borderId="0" xfId="0" applyFill="1" applyAlignment="1">
      <alignment vertical="center"/>
    </xf>
    <xf numFmtId="0" fontId="24" fillId="2" borderId="0" xfId="1" applyFont="1" applyFill="1" applyAlignment="1" applyProtection="1">
      <alignment horizontal="left" vertical="center"/>
    </xf>
    <xf numFmtId="0" fontId="8" fillId="2" borderId="0" xfId="0" applyFont="1" applyFill="1"/>
    <xf numFmtId="0" fontId="25" fillId="0" borderId="0" xfId="0" applyFont="1" applyAlignment="1">
      <alignment vertical="center"/>
    </xf>
    <xf numFmtId="0" fontId="26" fillId="0" borderId="0" xfId="0" applyFont="1" applyAlignment="1">
      <alignment vertical="center"/>
    </xf>
    <xf numFmtId="0" fontId="27" fillId="0" borderId="0" xfId="0" applyFont="1"/>
    <xf numFmtId="0" fontId="18" fillId="0" borderId="0" xfId="0" applyFont="1"/>
    <xf numFmtId="0" fontId="0" fillId="0" borderId="0" xfId="0" applyAlignment="1">
      <alignment vertical="center"/>
    </xf>
    <xf numFmtId="0" fontId="21" fillId="0" borderId="0" xfId="0" applyFont="1" applyAlignment="1">
      <alignment vertical="center"/>
    </xf>
    <xf numFmtId="0" fontId="21" fillId="0" borderId="0" xfId="0" applyFont="1"/>
    <xf numFmtId="0" fontId="22" fillId="0" borderId="0" xfId="0" applyFont="1" applyAlignment="1">
      <alignment vertical="center"/>
    </xf>
    <xf numFmtId="0" fontId="22" fillId="0" borderId="0" xfId="0" applyFont="1"/>
    <xf numFmtId="15" fontId="0" fillId="0" borderId="0" xfId="0" applyNumberFormat="1"/>
    <xf numFmtId="0" fontId="23" fillId="0" borderId="0" xfId="1" applyFont="1" applyFill="1" applyAlignment="1" applyProtection="1">
      <alignment vertical="center"/>
    </xf>
    <xf numFmtId="0" fontId="24" fillId="0" borderId="0" xfId="1" applyFont="1" applyFill="1" applyAlignment="1" applyProtection="1">
      <alignment horizontal="left" vertical="center"/>
    </xf>
    <xf numFmtId="3" fontId="29" fillId="0" borderId="0" xfId="0" applyNumberFormat="1" applyFont="1"/>
    <xf numFmtId="3" fontId="14" fillId="0" borderId="0" xfId="0" applyNumberFormat="1" applyFont="1" applyAlignment="1">
      <alignment horizontal="center" vertical="center" wrapText="1"/>
    </xf>
    <xf numFmtId="3" fontId="5" fillId="0" borderId="0" xfId="0" applyNumberFormat="1" applyFont="1" applyAlignment="1">
      <alignment vertical="center"/>
    </xf>
    <xf numFmtId="3" fontId="11" fillId="0" borderId="0" xfId="0" applyNumberFormat="1" applyFont="1"/>
    <xf numFmtId="165" fontId="11" fillId="0" borderId="0" xfId="6" applyNumberFormat="1" applyFont="1" applyAlignment="1">
      <alignment horizontal="center" vertical="center"/>
    </xf>
    <xf numFmtId="165" fontId="11" fillId="0" borderId="0" xfId="6" applyNumberFormat="1" applyFont="1"/>
    <xf numFmtId="165" fontId="5" fillId="0" borderId="0" xfId="6" applyNumberFormat="1" applyFont="1"/>
    <xf numFmtId="3" fontId="30" fillId="0" borderId="0" xfId="2" applyNumberFormat="1" applyFont="1" applyFill="1" applyBorder="1" applyAlignment="1">
      <alignment horizontal="left" vertical="center"/>
    </xf>
    <xf numFmtId="3" fontId="30" fillId="0" borderId="0" xfId="2" applyNumberFormat="1" applyFont="1" applyFill="1" applyBorder="1" applyAlignment="1">
      <alignment horizontal="center" vertical="center"/>
    </xf>
    <xf numFmtId="3" fontId="33" fillId="0" borderId="0" xfId="0" applyNumberFormat="1" applyFont="1"/>
    <xf numFmtId="0" fontId="6" fillId="0" borderId="1" xfId="0" applyFont="1" applyBorder="1" applyAlignment="1">
      <alignment vertical="center"/>
    </xf>
    <xf numFmtId="0" fontId="6" fillId="0" borderId="1" xfId="0" applyFont="1" applyBorder="1"/>
    <xf numFmtId="0" fontId="9" fillId="0" borderId="0" xfId="0" applyFont="1" applyAlignment="1">
      <alignment horizontal="left" vertical="center" wrapText="1"/>
    </xf>
    <xf numFmtId="0" fontId="1" fillId="0" borderId="0" xfId="1" applyFont="1" applyFill="1" applyBorder="1" applyAlignment="1" applyProtection="1">
      <alignment vertical="center"/>
    </xf>
    <xf numFmtId="0" fontId="13" fillId="0" borderId="0" xfId="0" applyFont="1" applyAlignment="1">
      <alignment horizontal="center" vertical="center" wrapText="1"/>
    </xf>
    <xf numFmtId="0" fontId="10" fillId="2" borderId="0" xfId="0" applyFont="1" applyFill="1" applyAlignment="1">
      <alignment horizontal="left" vertical="center" wrapText="1"/>
    </xf>
    <xf numFmtId="0" fontId="0" fillId="0" borderId="0" xfId="0" applyAlignment="1">
      <alignment horizontal="center" vertical="center"/>
    </xf>
    <xf numFmtId="0" fontId="35" fillId="0" borderId="0" xfId="0" applyFont="1" applyAlignment="1">
      <alignment horizontal="center" vertical="center" wrapText="1"/>
    </xf>
    <xf numFmtId="0" fontId="38" fillId="0" borderId="0" xfId="0" applyFont="1" applyAlignment="1">
      <alignment horizontal="center" vertical="center" wrapText="1"/>
    </xf>
    <xf numFmtId="168" fontId="0" fillId="0" borderId="0" xfId="2" applyNumberFormat="1" applyFont="1" applyAlignment="1">
      <alignment horizontal="center" vertical="center"/>
    </xf>
    <xf numFmtId="0" fontId="0" fillId="0" borderId="0" xfId="0" applyAlignment="1">
      <alignment horizontal="center" vertical="center" wrapText="1"/>
    </xf>
    <xf numFmtId="0" fontId="34" fillId="0" borderId="0" xfId="0" applyFont="1"/>
    <xf numFmtId="3" fontId="12" fillId="0" borderId="0" xfId="0" applyNumberFormat="1" applyFont="1" applyAlignment="1">
      <alignment vertical="center"/>
    </xf>
    <xf numFmtId="0" fontId="41" fillId="0" borderId="0" xfId="0" applyFont="1"/>
    <xf numFmtId="0" fontId="42" fillId="0" borderId="0" xfId="0" applyFont="1"/>
    <xf numFmtId="0" fontId="20" fillId="2" borderId="5" xfId="0" applyFont="1" applyFill="1" applyBorder="1" applyAlignment="1">
      <alignment horizontal="center"/>
    </xf>
    <xf numFmtId="3" fontId="31" fillId="0" borderId="6" xfId="0" applyNumberFormat="1" applyFont="1" applyBorder="1" applyAlignment="1">
      <alignment horizontal="left" vertical="center"/>
    </xf>
    <xf numFmtId="3" fontId="45" fillId="0" borderId="0" xfId="0" applyNumberFormat="1" applyFont="1"/>
    <xf numFmtId="3" fontId="45" fillId="0" borderId="0" xfId="0" applyNumberFormat="1" applyFont="1" applyAlignment="1">
      <alignment horizontal="center" vertical="center"/>
    </xf>
    <xf numFmtId="165" fontId="45" fillId="0" borderId="0" xfId="6" applyNumberFormat="1" applyFont="1" applyFill="1" applyBorder="1" applyAlignment="1">
      <alignment horizontal="center"/>
    </xf>
    <xf numFmtId="3" fontId="12" fillId="0" borderId="0" xfId="0" applyNumberFormat="1" applyFont="1"/>
    <xf numFmtId="0" fontId="20" fillId="2" borderId="8" xfId="0" applyFont="1" applyFill="1" applyBorder="1" applyAlignment="1">
      <alignment horizontal="center"/>
    </xf>
    <xf numFmtId="3" fontId="31" fillId="0" borderId="9" xfId="0" applyNumberFormat="1" applyFont="1" applyBorder="1" applyAlignment="1">
      <alignment horizontal="left" vertical="center"/>
    </xf>
    <xf numFmtId="3" fontId="31" fillId="0" borderId="10" xfId="0" applyNumberFormat="1" applyFont="1" applyBorder="1" applyAlignment="1">
      <alignment horizontal="left" vertical="center"/>
    </xf>
    <xf numFmtId="3" fontId="31" fillId="0" borderId="11" xfId="0" applyNumberFormat="1" applyFont="1" applyBorder="1" applyAlignment="1">
      <alignment horizontal="left" vertical="center"/>
    </xf>
    <xf numFmtId="10" fontId="45" fillId="0" borderId="0" xfId="6" applyNumberFormat="1" applyFont="1" applyFill="1" applyBorder="1" applyAlignment="1">
      <alignment horizontal="center"/>
    </xf>
    <xf numFmtId="169" fontId="31" fillId="0" borderId="6" xfId="2" applyNumberFormat="1" applyFont="1" applyFill="1" applyBorder="1" applyAlignment="1">
      <alignment horizontal="center" vertical="center"/>
    </xf>
    <xf numFmtId="169" fontId="31" fillId="0" borderId="6" xfId="2" applyNumberFormat="1" applyFont="1" applyBorder="1" applyAlignment="1">
      <alignment horizontal="center" vertical="center"/>
    </xf>
    <xf numFmtId="14" fontId="16" fillId="0" borderId="0" xfId="0" applyNumberFormat="1" applyFont="1" applyAlignment="1">
      <alignment horizontal="center" wrapText="1"/>
    </xf>
    <xf numFmtId="0" fontId="36" fillId="5" borderId="2" xfId="0" applyFont="1" applyFill="1" applyBorder="1" applyAlignment="1">
      <alignment horizontal="center" vertical="center" wrapText="1"/>
    </xf>
    <xf numFmtId="168" fontId="36" fillId="4" borderId="3" xfId="2" applyNumberFormat="1" applyFont="1" applyFill="1" applyBorder="1" applyAlignment="1">
      <alignment horizontal="center" vertical="center" wrapText="1"/>
    </xf>
    <xf numFmtId="0" fontId="36" fillId="4" borderId="3" xfId="2" applyNumberFormat="1" applyFont="1" applyFill="1" applyBorder="1" applyAlignment="1">
      <alignment horizontal="center" vertical="center" wrapText="1"/>
    </xf>
    <xf numFmtId="0" fontId="36" fillId="4" borderId="3" xfId="0" applyFont="1" applyFill="1" applyBorder="1" applyAlignment="1">
      <alignment horizontal="center" vertical="center" wrapText="1"/>
    </xf>
    <xf numFmtId="0" fontId="11" fillId="0" borderId="0" xfId="0" applyFont="1" applyAlignment="1">
      <alignment horizontal="left"/>
    </xf>
    <xf numFmtId="3" fontId="32" fillId="3" borderId="0" xfId="2" applyNumberFormat="1" applyFont="1" applyFill="1" applyBorder="1" applyAlignment="1">
      <alignment horizontal="left" vertical="center"/>
    </xf>
    <xf numFmtId="3" fontId="33" fillId="0" borderId="0" xfId="0" applyNumberFormat="1" applyFont="1" applyAlignment="1">
      <alignment vertical="top"/>
    </xf>
    <xf numFmtId="3" fontId="17" fillId="0" borderId="0" xfId="0" applyNumberFormat="1" applyFont="1"/>
    <xf numFmtId="3" fontId="50" fillId="0" borderId="0" xfId="0" applyNumberFormat="1" applyFont="1" applyAlignment="1">
      <alignment horizontal="center" vertical="center"/>
    </xf>
    <xf numFmtId="165" fontId="50" fillId="0" borderId="0" xfId="6" applyNumberFormat="1" applyFont="1" applyAlignment="1">
      <alignment horizontal="center" vertical="center"/>
    </xf>
    <xf numFmtId="3" fontId="50" fillId="0" borderId="0" xfId="0" applyNumberFormat="1" applyFont="1"/>
    <xf numFmtId="0" fontId="51" fillId="0" borderId="0" xfId="0" applyFont="1"/>
    <xf numFmtId="0" fontId="40" fillId="0" borderId="0" xfId="0" applyFont="1"/>
    <xf numFmtId="0" fontId="54" fillId="0" borderId="0" xfId="0" applyFont="1"/>
    <xf numFmtId="0" fontId="55" fillId="0" borderId="0" xfId="0" applyFont="1" applyAlignment="1">
      <alignment horizontal="center"/>
    </xf>
    <xf numFmtId="0" fontId="54" fillId="0" borderId="0" xfId="0" applyFont="1" applyAlignment="1">
      <alignment horizontal="center"/>
    </xf>
    <xf numFmtId="0" fontId="19" fillId="0" borderId="0" xfId="0" applyFont="1" applyAlignment="1">
      <alignment vertical="center"/>
    </xf>
    <xf numFmtId="0" fontId="19" fillId="0" borderId="0" xfId="0" applyFont="1" applyAlignment="1">
      <alignment horizontal="left" vertical="center"/>
    </xf>
    <xf numFmtId="168" fontId="56" fillId="0" borderId="0" xfId="2" applyNumberFormat="1" applyFont="1" applyAlignment="1">
      <alignment horizontal="center" vertical="center"/>
    </xf>
    <xf numFmtId="0" fontId="39" fillId="0" borderId="0" xfId="0" applyFont="1" applyAlignment="1">
      <alignment horizontal="center" vertical="center"/>
    </xf>
    <xf numFmtId="168" fontId="39" fillId="0" borderId="0" xfId="2" applyNumberFormat="1" applyFont="1" applyAlignment="1">
      <alignment horizontal="center" vertical="center"/>
    </xf>
    <xf numFmtId="3" fontId="19" fillId="0" borderId="0" xfId="0" quotePrefix="1" applyNumberFormat="1" applyFont="1"/>
    <xf numFmtId="0" fontId="31" fillId="0" borderId="10" xfId="0" applyFont="1" applyBorder="1"/>
    <xf numFmtId="0" fontId="57" fillId="0" borderId="0" xfId="0" applyFont="1"/>
    <xf numFmtId="0" fontId="48" fillId="0" borderId="0" xfId="0" applyFont="1"/>
    <xf numFmtId="168" fontId="45" fillId="0" borderId="0" xfId="2" applyNumberFormat="1" applyFont="1" applyBorder="1" applyAlignment="1">
      <alignment horizontal="right" vertical="center" wrapText="1" indent="2"/>
    </xf>
    <xf numFmtId="3" fontId="58" fillId="0" borderId="0" xfId="0" applyNumberFormat="1" applyFont="1"/>
    <xf numFmtId="3" fontId="52" fillId="3" borderId="12" xfId="0" applyNumberFormat="1" applyFont="1" applyFill="1" applyBorder="1" applyAlignment="1">
      <alignment horizontal="left"/>
    </xf>
    <xf numFmtId="3" fontId="60" fillId="0" borderId="0" xfId="2" applyNumberFormat="1" applyFont="1" applyFill="1" applyBorder="1" applyAlignment="1">
      <alignment horizontal="center" vertical="center"/>
    </xf>
    <xf numFmtId="3" fontId="31" fillId="0" borderId="9" xfId="2" applyNumberFormat="1" applyFont="1" applyBorder="1" applyAlignment="1">
      <alignment horizontal="center" vertical="center"/>
    </xf>
    <xf numFmtId="3" fontId="31" fillId="0" borderId="10" xfId="2" applyNumberFormat="1" applyFont="1" applyBorder="1" applyAlignment="1">
      <alignment horizontal="center" vertical="center"/>
    </xf>
    <xf numFmtId="3" fontId="52" fillId="3" borderId="0" xfId="2" applyNumberFormat="1" applyFont="1" applyFill="1" applyBorder="1" applyAlignment="1">
      <alignment horizontal="center" vertical="center"/>
    </xf>
    <xf numFmtId="3" fontId="52" fillId="3" borderId="7" xfId="2" applyNumberFormat="1" applyFont="1" applyFill="1" applyBorder="1" applyAlignment="1">
      <alignment horizontal="center" vertical="center"/>
    </xf>
    <xf numFmtId="169" fontId="52" fillId="3" borderId="12" xfId="2" applyNumberFormat="1" applyFont="1" applyFill="1" applyBorder="1" applyAlignment="1">
      <alignment horizontal="center" vertical="center"/>
    </xf>
    <xf numFmtId="169" fontId="31" fillId="0" borderId="10" xfId="2" applyNumberFormat="1" applyFont="1" applyBorder="1" applyAlignment="1">
      <alignment horizontal="center" vertical="center"/>
    </xf>
    <xf numFmtId="171" fontId="31" fillId="0" borderId="10" xfId="2" applyNumberFormat="1" applyFont="1" applyBorder="1" applyAlignment="1">
      <alignment horizontal="center" vertical="center"/>
    </xf>
    <xf numFmtId="10" fontId="39" fillId="0" borderId="0" xfId="0" applyNumberFormat="1" applyFont="1" applyAlignment="1">
      <alignment horizontal="center" vertical="center"/>
    </xf>
    <xf numFmtId="168" fontId="31" fillId="0" borderId="10" xfId="8" applyNumberFormat="1" applyFont="1" applyBorder="1" applyAlignment="1">
      <alignment horizontal="right" vertical="center" wrapText="1" indent="2"/>
    </xf>
    <xf numFmtId="168" fontId="31" fillId="0" borderId="10" xfId="8" applyNumberFormat="1" applyFont="1" applyFill="1" applyBorder="1" applyAlignment="1">
      <alignment horizontal="right" vertical="center" wrapText="1" indent="2"/>
    </xf>
    <xf numFmtId="168" fontId="52" fillId="0" borderId="12" xfId="2" applyNumberFormat="1" applyFont="1" applyBorder="1" applyAlignment="1">
      <alignment horizontal="right" vertical="top" wrapText="1" indent="2"/>
    </xf>
    <xf numFmtId="2" fontId="39" fillId="0" borderId="0" xfId="0" applyNumberFormat="1" applyFont="1" applyAlignment="1">
      <alignment horizontal="center" vertical="center"/>
    </xf>
    <xf numFmtId="170" fontId="31" fillId="0" borderId="10" xfId="2" applyNumberFormat="1" applyFont="1" applyBorder="1" applyAlignment="1">
      <alignment horizontal="center" vertical="center"/>
    </xf>
    <xf numFmtId="170" fontId="31" fillId="0" borderId="11" xfId="2" applyNumberFormat="1" applyFont="1" applyBorder="1" applyAlignment="1">
      <alignment horizontal="center" vertical="center"/>
    </xf>
    <xf numFmtId="3" fontId="7" fillId="0" borderId="0" xfId="0" applyNumberFormat="1" applyFont="1" applyAlignment="1">
      <alignment horizontal="center" vertical="center"/>
    </xf>
    <xf numFmtId="3" fontId="30" fillId="0" borderId="0" xfId="0" applyNumberFormat="1" applyFont="1"/>
    <xf numFmtId="3" fontId="30" fillId="0" borderId="0" xfId="0" applyNumberFormat="1" applyFont="1" applyAlignment="1">
      <alignment horizontal="center" vertical="center"/>
    </xf>
    <xf numFmtId="0" fontId="20" fillId="2" borderId="0" xfId="0" applyFont="1" applyFill="1" applyAlignment="1">
      <alignment horizontal="center"/>
    </xf>
    <xf numFmtId="3" fontId="45" fillId="0" borderId="0" xfId="0" applyNumberFormat="1" applyFont="1" applyAlignment="1">
      <alignment horizontal="left"/>
    </xf>
    <xf numFmtId="0" fontId="43" fillId="0" borderId="0" xfId="0" applyFont="1" applyAlignment="1">
      <alignment horizontal="center" vertical="center" wrapText="1"/>
    </xf>
    <xf numFmtId="0" fontId="65" fillId="0" borderId="0" xfId="0" applyFont="1" applyAlignment="1">
      <alignment horizontal="center"/>
    </xf>
    <xf numFmtId="0" fontId="66" fillId="2" borderId="0" xfId="0" applyFont="1" applyFill="1" applyAlignment="1">
      <alignment horizontal="center"/>
    </xf>
    <xf numFmtId="0" fontId="66" fillId="2" borderId="0" xfId="0" applyFont="1" applyFill="1"/>
    <xf numFmtId="0" fontId="16" fillId="0" borderId="8" xfId="0" applyFont="1" applyBorder="1" applyAlignment="1">
      <alignment horizontal="center" vertical="center" wrapText="1"/>
    </xf>
    <xf numFmtId="168" fontId="20" fillId="9" borderId="10" xfId="8" applyNumberFormat="1" applyFont="1" applyFill="1" applyBorder="1" applyAlignment="1">
      <alignment horizontal="right" vertical="center" wrapText="1" indent="2"/>
    </xf>
    <xf numFmtId="168" fontId="52" fillId="9" borderId="10" xfId="8" applyNumberFormat="1" applyFont="1" applyFill="1" applyBorder="1" applyAlignment="1">
      <alignment horizontal="right" vertical="center" wrapText="1" indent="2"/>
    </xf>
    <xf numFmtId="0" fontId="52" fillId="2" borderId="0" xfId="0" applyFont="1" applyFill="1" applyAlignment="1">
      <alignment horizontal="center" vertical="center"/>
    </xf>
    <xf numFmtId="0" fontId="52" fillId="0" borderId="0" xfId="0" applyFont="1" applyAlignment="1">
      <alignment horizontal="center" vertical="center"/>
    </xf>
    <xf numFmtId="0" fontId="62" fillId="2" borderId="0" xfId="0" applyFont="1" applyFill="1" applyAlignment="1">
      <alignment horizontal="center" vertical="center"/>
    </xf>
    <xf numFmtId="0" fontId="71" fillId="0" borderId="0" xfId="0" applyFont="1" applyAlignment="1">
      <alignment horizontal="center" vertical="center"/>
    </xf>
    <xf numFmtId="0" fontId="49" fillId="0" borderId="0" xfId="0" applyFont="1" applyAlignment="1">
      <alignment horizontal="left"/>
    </xf>
    <xf numFmtId="0" fontId="20" fillId="0" borderId="0" xfId="0" applyFont="1" applyAlignment="1">
      <alignment horizontal="left" wrapText="1"/>
    </xf>
    <xf numFmtId="0" fontId="72" fillId="0" borderId="0" xfId="0" applyFont="1"/>
    <xf numFmtId="0" fontId="73" fillId="0" borderId="0" xfId="0" applyFont="1" applyAlignment="1">
      <alignment horizontal="left" wrapText="1"/>
    </xf>
    <xf numFmtId="0" fontId="20" fillId="0" borderId="13" xfId="0" applyFont="1" applyBorder="1" applyAlignment="1">
      <alignment horizontal="center" vertical="center" wrapText="1"/>
    </xf>
    <xf numFmtId="0" fontId="20" fillId="0" borderId="12" xfId="0" applyFont="1" applyBorder="1" applyAlignment="1">
      <alignment horizontal="center" vertical="center" wrapText="1"/>
    </xf>
    <xf numFmtId="0" fontId="72" fillId="2" borderId="0" xfId="0" applyFont="1" applyFill="1"/>
    <xf numFmtId="0" fontId="73" fillId="0" borderId="10" xfId="0" applyFont="1" applyBorder="1" applyAlignment="1">
      <alignment vertical="center" wrapText="1"/>
    </xf>
    <xf numFmtId="168" fontId="73" fillId="0" borderId="10" xfId="8" applyNumberFormat="1" applyFont="1" applyBorder="1" applyAlignment="1">
      <alignment horizontal="right" vertical="center" wrapText="1" indent="2"/>
    </xf>
    <xf numFmtId="168" fontId="73" fillId="0" borderId="10" xfId="8" applyNumberFormat="1" applyFont="1" applyFill="1" applyBorder="1" applyAlignment="1">
      <alignment horizontal="right" vertical="center" wrapText="1" indent="2"/>
    </xf>
    <xf numFmtId="168" fontId="73" fillId="2" borderId="10" xfId="8" applyNumberFormat="1" applyFont="1" applyFill="1" applyBorder="1" applyAlignment="1">
      <alignment horizontal="right" vertical="center" wrapText="1" indent="2"/>
    </xf>
    <xf numFmtId="0" fontId="74" fillId="0" borderId="0" xfId="0" applyFont="1" applyAlignment="1">
      <alignment horizontal="center"/>
    </xf>
    <xf numFmtId="3" fontId="72" fillId="2" borderId="0" xfId="0" applyNumberFormat="1" applyFont="1" applyFill="1"/>
    <xf numFmtId="168" fontId="20" fillId="3" borderId="12" xfId="0" applyNumberFormat="1" applyFont="1" applyFill="1" applyBorder="1" applyAlignment="1">
      <alignment horizontal="right" vertical="center" wrapText="1" indent="2"/>
    </xf>
    <xf numFmtId="0" fontId="20" fillId="0" borderId="0" xfId="0" applyFont="1" applyAlignment="1">
      <alignment horizontal="center" vertical="center" wrapText="1"/>
    </xf>
    <xf numFmtId="0" fontId="20" fillId="0" borderId="12" xfId="0" applyFont="1" applyBorder="1" applyAlignment="1">
      <alignment vertical="center" wrapText="1"/>
    </xf>
    <xf numFmtId="168" fontId="20" fillId="0" borderId="12" xfId="2" applyNumberFormat="1" applyFont="1" applyBorder="1" applyAlignment="1">
      <alignment horizontal="right" vertical="top" wrapText="1" indent="2"/>
    </xf>
    <xf numFmtId="164" fontId="0" fillId="0" borderId="0" xfId="0" applyNumberFormat="1"/>
    <xf numFmtId="0" fontId="16" fillId="0" borderId="0" xfId="0" applyFont="1" applyAlignment="1">
      <alignment horizontal="left" wrapText="1"/>
    </xf>
    <xf numFmtId="0" fontId="73" fillId="2" borderId="10" xfId="0" applyFont="1" applyFill="1" applyBorder="1" applyAlignment="1">
      <alignment vertical="center" wrapText="1"/>
    </xf>
    <xf numFmtId="0" fontId="20" fillId="0" borderId="20" xfId="0" applyFont="1" applyBorder="1" applyAlignment="1">
      <alignment horizontal="center" vertical="center" wrapText="1"/>
    </xf>
    <xf numFmtId="168" fontId="20" fillId="2" borderId="20" xfId="0" applyNumberFormat="1" applyFont="1" applyFill="1" applyBorder="1" applyAlignment="1">
      <alignment horizontal="right" vertical="center" wrapText="1" indent="2"/>
    </xf>
    <xf numFmtId="168" fontId="20" fillId="3" borderId="20" xfId="0" applyNumberFormat="1" applyFont="1" applyFill="1" applyBorder="1" applyAlignment="1">
      <alignment horizontal="right" vertical="center" wrapText="1" indent="2"/>
    </xf>
    <xf numFmtId="0" fontId="73" fillId="0" borderId="5" xfId="0" applyFont="1" applyBorder="1" applyAlignment="1">
      <alignment vertical="center" wrapText="1"/>
    </xf>
    <xf numFmtId="168" fontId="0" fillId="0" borderId="0" xfId="0" applyNumberFormat="1"/>
    <xf numFmtId="168" fontId="20" fillId="0" borderId="20" xfId="0" applyNumberFormat="1" applyFont="1" applyBorder="1" applyAlignment="1">
      <alignment horizontal="right" vertical="center" wrapText="1" indent="2"/>
    </xf>
    <xf numFmtId="168" fontId="73" fillId="0" borderId="5" xfId="8" applyNumberFormat="1" applyFont="1" applyBorder="1" applyAlignment="1">
      <alignment horizontal="right" vertical="center" wrapText="1" indent="2"/>
    </xf>
    <xf numFmtId="168" fontId="20" fillId="2" borderId="12" xfId="0" applyNumberFormat="1" applyFont="1" applyFill="1" applyBorder="1" applyAlignment="1">
      <alignment horizontal="right" vertical="center" wrapText="1" indent="2"/>
    </xf>
    <xf numFmtId="3" fontId="62" fillId="3" borderId="0" xfId="2" applyNumberFormat="1" applyFont="1" applyFill="1" applyBorder="1" applyAlignment="1">
      <alignment horizontal="center" vertical="center"/>
    </xf>
    <xf numFmtId="0" fontId="76" fillId="0" borderId="0" xfId="0" applyFont="1" applyAlignment="1">
      <alignment horizontal="center" vertical="center"/>
    </xf>
    <xf numFmtId="0" fontId="20" fillId="0" borderId="0" xfId="0" applyFont="1" applyAlignment="1">
      <alignment horizontal="left" vertical="center" wrapText="1"/>
    </xf>
    <xf numFmtId="0" fontId="78" fillId="0" borderId="0" xfId="0" applyFont="1" applyAlignment="1">
      <alignment horizontal="center"/>
    </xf>
    <xf numFmtId="0" fontId="78" fillId="0" borderId="0" xfId="0" applyFont="1"/>
    <xf numFmtId="0" fontId="80" fillId="0" borderId="10" xfId="0" applyFont="1" applyBorder="1" applyAlignment="1">
      <alignment horizontal="left" vertical="center" wrapText="1"/>
    </xf>
    <xf numFmtId="1" fontId="0" fillId="0" borderId="0" xfId="0" applyNumberFormat="1"/>
    <xf numFmtId="0" fontId="81" fillId="2" borderId="0" xfId="0" applyFont="1" applyFill="1" applyAlignment="1">
      <alignment horizontal="left" vertical="center" wrapText="1"/>
    </xf>
    <xf numFmtId="0" fontId="68" fillId="0" borderId="0" xfId="0" applyFont="1"/>
    <xf numFmtId="0" fontId="82" fillId="0" borderId="0" xfId="0" applyFont="1" applyAlignment="1">
      <alignment vertical="center"/>
    </xf>
    <xf numFmtId="0" fontId="82" fillId="0" borderId="0" xfId="0" applyFont="1" applyAlignment="1">
      <alignment horizontal="right" vertical="center"/>
    </xf>
    <xf numFmtId="168" fontId="31" fillId="0" borderId="0" xfId="8" applyNumberFormat="1" applyFont="1" applyFill="1" applyBorder="1" applyAlignment="1">
      <alignment horizontal="right" vertical="center" wrapText="1" indent="2"/>
    </xf>
    <xf numFmtId="0" fontId="5" fillId="0" borderId="0" xfId="0" applyFont="1" applyAlignment="1">
      <alignment vertical="center"/>
    </xf>
    <xf numFmtId="0" fontId="28" fillId="0" borderId="0" xfId="0" applyFont="1"/>
    <xf numFmtId="0" fontId="11" fillId="0" borderId="0" xfId="0" applyFont="1"/>
    <xf numFmtId="0" fontId="16" fillId="0" borderId="0" xfId="3" applyFont="1" applyAlignment="1">
      <alignment horizontal="center" vertical="center"/>
    </xf>
    <xf numFmtId="0" fontId="11" fillId="0" borderId="0" xfId="0" applyFont="1" applyAlignment="1">
      <alignment vertical="center"/>
    </xf>
    <xf numFmtId="3" fontId="50" fillId="0" borderId="14" xfId="0" applyNumberFormat="1" applyFont="1" applyBorder="1" applyAlignment="1">
      <alignment horizontal="left" vertical="center"/>
    </xf>
    <xf numFmtId="3" fontId="2" fillId="0" borderId="14" xfId="3" applyNumberFormat="1" applyFont="1" applyBorder="1" applyAlignment="1">
      <alignment horizontal="center" vertical="center"/>
    </xf>
    <xf numFmtId="3" fontId="50" fillId="0" borderId="10" xfId="0" applyNumberFormat="1" applyFont="1" applyBorder="1" applyAlignment="1">
      <alignment horizontal="left" vertical="center"/>
    </xf>
    <xf numFmtId="3" fontId="2" fillId="0" borderId="10" xfId="3" applyNumberFormat="1" applyFont="1" applyBorder="1" applyAlignment="1">
      <alignment horizontal="center" vertical="center"/>
    </xf>
    <xf numFmtId="0" fontId="50" fillId="0" borderId="10" xfId="3" applyFont="1" applyBorder="1" applyAlignment="1">
      <alignment vertical="center"/>
    </xf>
    <xf numFmtId="0" fontId="12" fillId="0" borderId="0" xfId="0" applyFont="1"/>
    <xf numFmtId="0" fontId="50" fillId="0" borderId="15" xfId="3" applyFont="1" applyBorder="1" applyAlignment="1">
      <alignment vertical="center"/>
    </xf>
    <xf numFmtId="3" fontId="2" fillId="0" borderId="15" xfId="3" applyNumberFormat="1" applyFont="1" applyBorder="1" applyAlignment="1">
      <alignment horizontal="center" vertical="center"/>
    </xf>
    <xf numFmtId="0" fontId="16" fillId="3" borderId="7" xfId="3" applyFont="1" applyFill="1" applyBorder="1" applyAlignment="1">
      <alignment vertical="center"/>
    </xf>
    <xf numFmtId="3" fontId="86" fillId="3" borderId="7" xfId="3" applyNumberFormat="1" applyFont="1" applyFill="1" applyBorder="1" applyAlignment="1">
      <alignment horizontal="center" vertical="center"/>
    </xf>
    <xf numFmtId="0" fontId="87" fillId="0" borderId="0" xfId="3" applyFont="1" applyAlignment="1">
      <alignment vertical="center"/>
    </xf>
    <xf numFmtId="3" fontId="87" fillId="0" borderId="0" xfId="3" applyNumberFormat="1" applyFont="1" applyAlignment="1">
      <alignment horizontal="center" vertical="center"/>
    </xf>
    <xf numFmtId="4" fontId="87" fillId="0" borderId="0" xfId="3" applyNumberFormat="1" applyFont="1" applyAlignment="1">
      <alignment vertical="center"/>
    </xf>
    <xf numFmtId="3" fontId="2" fillId="0" borderId="6" xfId="3" applyNumberFormat="1" applyFont="1" applyBorder="1" applyAlignment="1">
      <alignment horizontal="center" vertical="center"/>
    </xf>
    <xf numFmtId="3" fontId="86" fillId="3" borderId="0" xfId="3" applyNumberFormat="1" applyFont="1" applyFill="1" applyAlignment="1">
      <alignment horizontal="center" vertical="center"/>
    </xf>
    <xf numFmtId="0" fontId="32" fillId="0" borderId="0" xfId="0" applyFont="1" applyAlignment="1">
      <alignment vertical="center"/>
    </xf>
    <xf numFmtId="10" fontId="11" fillId="0" borderId="0" xfId="0" applyNumberFormat="1" applyFont="1" applyAlignment="1">
      <alignment vertical="center"/>
    </xf>
    <xf numFmtId="0" fontId="47" fillId="0" borderId="0" xfId="0" applyFont="1" applyAlignment="1">
      <alignment vertical="center"/>
    </xf>
    <xf numFmtId="0" fontId="47" fillId="0" borderId="0" xfId="0" applyFont="1" applyAlignment="1">
      <alignment horizontal="center" vertical="center" wrapText="1"/>
    </xf>
    <xf numFmtId="0" fontId="89" fillId="0" borderId="0" xfId="0" applyFont="1" applyAlignment="1">
      <alignment horizontal="center"/>
    </xf>
    <xf numFmtId="0" fontId="89" fillId="0" borderId="0" xfId="0" applyFont="1" applyAlignment="1">
      <alignment horizontal="left"/>
    </xf>
    <xf numFmtId="0" fontId="90" fillId="0" borderId="0" xfId="0" applyFont="1" applyAlignment="1">
      <alignment horizontal="center"/>
    </xf>
    <xf numFmtId="9" fontId="90" fillId="0" borderId="0" xfId="0" applyNumberFormat="1" applyFont="1" applyAlignment="1">
      <alignment horizontal="center"/>
    </xf>
    <xf numFmtId="0" fontId="90" fillId="0" borderId="0" xfId="0" applyFont="1"/>
    <xf numFmtId="14" fontId="88" fillId="0" borderId="0" xfId="0" applyNumberFormat="1" applyFont="1" applyAlignment="1">
      <alignment horizontal="center" vertical="center" wrapText="1"/>
    </xf>
    <xf numFmtId="0" fontId="95" fillId="0" borderId="0" xfId="0" applyFont="1"/>
    <xf numFmtId="0" fontId="89" fillId="0" borderId="0" xfId="0" applyFont="1" applyAlignment="1">
      <alignment horizontal="left" vertical="center"/>
    </xf>
    <xf numFmtId="3" fontId="2" fillId="0" borderId="0" xfId="3" applyNumberFormat="1" applyFont="1" applyAlignment="1">
      <alignment horizontal="center" vertical="center"/>
    </xf>
    <xf numFmtId="14" fontId="91" fillId="0" borderId="0" xfId="0" applyNumberFormat="1" applyFont="1" applyAlignment="1">
      <alignment horizontal="center" vertical="center" wrapText="1"/>
    </xf>
    <xf numFmtId="168" fontId="52" fillId="0" borderId="12" xfId="2" applyNumberFormat="1" applyFont="1" applyBorder="1" applyAlignment="1">
      <alignment horizontal="right" vertical="center" wrapText="1" indent="2"/>
    </xf>
    <xf numFmtId="0" fontId="36" fillId="5" borderId="0" xfId="0" applyFont="1" applyFill="1" applyAlignment="1">
      <alignment horizontal="center" vertical="center" wrapText="1"/>
    </xf>
    <xf numFmtId="0" fontId="56" fillId="0" borderId="0" xfId="0" applyFont="1" applyAlignment="1">
      <alignment horizontal="center" vertical="center"/>
    </xf>
    <xf numFmtId="0" fontId="36" fillId="0" borderId="0" xfId="0" applyFont="1" applyAlignment="1">
      <alignment horizontal="center" vertical="center" wrapText="1"/>
    </xf>
    <xf numFmtId="0" fontId="98" fillId="0" borderId="0" xfId="0" applyFont="1" applyAlignment="1">
      <alignment horizontal="center" vertical="center"/>
    </xf>
    <xf numFmtId="0" fontId="97" fillId="0" borderId="0" xfId="0" applyFont="1" applyAlignment="1">
      <alignment horizontal="center" vertical="center"/>
    </xf>
    <xf numFmtId="3" fontId="33" fillId="0" borderId="0" xfId="0" applyNumberFormat="1" applyFont="1" applyAlignment="1">
      <alignment wrapText="1"/>
    </xf>
    <xf numFmtId="3" fontId="99" fillId="0" borderId="0" xfId="0" applyNumberFormat="1" applyFont="1" applyAlignment="1">
      <alignment wrapText="1"/>
    </xf>
    <xf numFmtId="168" fontId="52" fillId="0" borderId="12" xfId="2" applyNumberFormat="1" applyFont="1" applyFill="1" applyBorder="1" applyAlignment="1">
      <alignment horizontal="right" vertical="top" wrapText="1" indent="2"/>
    </xf>
    <xf numFmtId="0" fontId="100" fillId="2" borderId="0" xfId="0" applyFont="1" applyFill="1" applyAlignment="1">
      <alignment horizontal="center"/>
    </xf>
    <xf numFmtId="3" fontId="100" fillId="3" borderId="7" xfId="2" applyNumberFormat="1" applyFont="1" applyFill="1" applyBorder="1" applyAlignment="1">
      <alignment horizontal="center" vertical="center"/>
    </xf>
    <xf numFmtId="169" fontId="100" fillId="3" borderId="12" xfId="2" applyNumberFormat="1" applyFont="1" applyFill="1" applyBorder="1" applyAlignment="1">
      <alignment horizontal="center" vertical="center"/>
    </xf>
    <xf numFmtId="0" fontId="5" fillId="0" borderId="1" xfId="0" applyFont="1" applyBorder="1"/>
    <xf numFmtId="0" fontId="102" fillId="0" borderId="0" xfId="0" applyFont="1" applyAlignment="1">
      <alignment horizontal="left" vertical="center"/>
    </xf>
    <xf numFmtId="0" fontId="103" fillId="0" borderId="0" xfId="0" applyFont="1"/>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31" fillId="0" borderId="0" xfId="0" applyFont="1" applyAlignment="1">
      <alignment vertical="center"/>
    </xf>
    <xf numFmtId="0" fontId="31" fillId="0" borderId="0" xfId="1" applyFont="1" applyFill="1" applyBorder="1" applyAlignment="1" applyProtection="1">
      <alignment vertical="center"/>
    </xf>
    <xf numFmtId="3" fontId="2" fillId="0" borderId="0" xfId="0" applyNumberFormat="1" applyFont="1"/>
    <xf numFmtId="0" fontId="2" fillId="0" borderId="0" xfId="0" applyFont="1"/>
    <xf numFmtId="0" fontId="39" fillId="0" borderId="0" xfId="0" applyFont="1" applyAlignment="1">
      <alignment horizontal="left" vertical="center" readingOrder="1"/>
    </xf>
    <xf numFmtId="0" fontId="107" fillId="0" borderId="0" xfId="0" applyFont="1"/>
    <xf numFmtId="0" fontId="109" fillId="0" borderId="0" xfId="0" applyFont="1"/>
    <xf numFmtId="3" fontId="1" fillId="0" borderId="0" xfId="0" applyNumberFormat="1" applyFont="1"/>
    <xf numFmtId="0" fontId="107" fillId="0" borderId="0" xfId="0" applyFont="1" applyAlignment="1">
      <alignment vertical="top"/>
    </xf>
    <xf numFmtId="3" fontId="115" fillId="0" borderId="0" xfId="0" applyNumberFormat="1" applyFont="1"/>
    <xf numFmtId="3" fontId="118" fillId="0" borderId="0" xfId="0" applyNumberFormat="1" applyFont="1"/>
    <xf numFmtId="165" fontId="118" fillId="0" borderId="0" xfId="6" applyNumberFormat="1" applyFont="1"/>
    <xf numFmtId="3" fontId="115" fillId="0" borderId="0" xfId="0" quotePrefix="1" applyNumberFormat="1" applyFont="1" applyAlignment="1">
      <alignment horizontal="left" vertical="center"/>
    </xf>
    <xf numFmtId="9" fontId="118" fillId="0" borderId="0" xfId="6" applyFont="1"/>
    <xf numFmtId="3" fontId="119" fillId="0" borderId="0" xfId="0" applyNumberFormat="1" applyFont="1"/>
    <xf numFmtId="9" fontId="120" fillId="0" borderId="0" xfId="6" applyFont="1" applyFill="1" applyBorder="1" applyAlignment="1">
      <alignment horizontal="center"/>
    </xf>
    <xf numFmtId="9" fontId="119" fillId="0" borderId="0" xfId="6" applyFont="1" applyAlignment="1">
      <alignment horizontal="center" vertical="center"/>
    </xf>
    <xf numFmtId="9" fontId="118" fillId="0" borderId="0" xfId="6" applyFont="1" applyAlignment="1">
      <alignment horizontal="center" vertical="center"/>
    </xf>
    <xf numFmtId="3" fontId="121" fillId="0" borderId="0" xfId="0" applyNumberFormat="1" applyFont="1"/>
    <xf numFmtId="168" fontId="32" fillId="9" borderId="11" xfId="8" applyNumberFormat="1" applyFont="1" applyFill="1" applyBorder="1" applyAlignment="1">
      <alignment horizontal="right" vertical="center" wrapText="1" indent="2"/>
    </xf>
    <xf numFmtId="168" fontId="20" fillId="9" borderId="11" xfId="8" applyNumberFormat="1" applyFont="1" applyFill="1" applyBorder="1" applyAlignment="1">
      <alignment horizontal="right" vertical="center" wrapText="1" indent="2"/>
    </xf>
    <xf numFmtId="0" fontId="52" fillId="0" borderId="0" xfId="0" applyFont="1" applyAlignment="1">
      <alignment horizontal="center"/>
    </xf>
    <xf numFmtId="0" fontId="68" fillId="2" borderId="0" xfId="0" applyFont="1" applyFill="1"/>
    <xf numFmtId="169" fontId="31" fillId="0" borderId="9" xfId="2" applyNumberFormat="1" applyFont="1" applyBorder="1" applyAlignment="1">
      <alignment horizontal="center" vertical="center"/>
    </xf>
    <xf numFmtId="168" fontId="52" fillId="2" borderId="20" xfId="0" applyNumberFormat="1" applyFont="1" applyFill="1" applyBorder="1" applyAlignment="1">
      <alignment horizontal="right" vertical="center" wrapText="1" indent="2"/>
    </xf>
    <xf numFmtId="166" fontId="53" fillId="0" borderId="0" xfId="0" applyNumberFormat="1" applyFont="1" applyAlignment="1">
      <alignment horizontal="center" vertical="center"/>
    </xf>
    <xf numFmtId="166" fontId="79" fillId="0" borderId="0" xfId="0" applyNumberFormat="1" applyFont="1" applyAlignment="1">
      <alignment horizontal="center" vertical="center"/>
    </xf>
    <xf numFmtId="166" fontId="67" fillId="0" borderId="0" xfId="0" applyNumberFormat="1" applyFont="1" applyAlignment="1">
      <alignment horizontal="center" vertical="center"/>
    </xf>
    <xf numFmtId="3" fontId="123" fillId="0" borderId="0" xfId="0" applyNumberFormat="1" applyFont="1" applyAlignment="1">
      <alignment horizontal="center" vertical="center"/>
    </xf>
    <xf numFmtId="0" fontId="73" fillId="0" borderId="31" xfId="0" applyFont="1" applyBorder="1" applyAlignment="1">
      <alignment vertical="center" wrapText="1"/>
    </xf>
    <xf numFmtId="168" fontId="20" fillId="9" borderId="0" xfId="8" applyNumberFormat="1" applyFont="1" applyFill="1" applyBorder="1" applyAlignment="1">
      <alignment horizontal="right" vertical="center" wrapText="1" indent="2"/>
    </xf>
    <xf numFmtId="168" fontId="52" fillId="9" borderId="0" xfId="8" applyNumberFormat="1" applyFont="1" applyFill="1" applyBorder="1" applyAlignment="1">
      <alignment horizontal="right" vertical="center" wrapText="1" indent="2"/>
    </xf>
    <xf numFmtId="168" fontId="52" fillId="0" borderId="0" xfId="2" applyNumberFormat="1" applyFont="1" applyBorder="1" applyAlignment="1">
      <alignment horizontal="right" vertical="top" wrapText="1" indent="2"/>
    </xf>
    <xf numFmtId="0" fontId="20" fillId="0" borderId="4" xfId="0" applyFont="1" applyBorder="1" applyAlignment="1">
      <alignment horizontal="center" vertical="center" wrapText="1"/>
    </xf>
    <xf numFmtId="0" fontId="0" fillId="0" borderId="0" xfId="0" applyBorder="1"/>
    <xf numFmtId="0" fontId="73" fillId="0" borderId="15" xfId="0" applyFont="1" applyBorder="1" applyAlignment="1">
      <alignment vertical="center" wrapText="1"/>
    </xf>
    <xf numFmtId="0" fontId="113" fillId="0" borderId="0" xfId="0" applyFont="1" applyAlignment="1">
      <alignment horizontal="left"/>
    </xf>
    <xf numFmtId="0" fontId="112" fillId="0" borderId="0" xfId="0" applyFont="1" applyAlignment="1">
      <alignment horizontal="left"/>
    </xf>
    <xf numFmtId="0" fontId="5" fillId="0" borderId="0" xfId="0" applyFont="1" applyBorder="1"/>
    <xf numFmtId="0" fontId="0" fillId="2" borderId="0" xfId="0" applyFill="1" applyBorder="1"/>
    <xf numFmtId="0" fontId="77" fillId="0" borderId="36" xfId="0" applyFont="1" applyBorder="1" applyAlignment="1">
      <alignment horizontal="left" vertical="center" wrapText="1"/>
    </xf>
    <xf numFmtId="0" fontId="73" fillId="0" borderId="10" xfId="0" applyFont="1" applyBorder="1" applyAlignment="1">
      <alignment horizontal="right" vertical="center" wrapText="1"/>
    </xf>
    <xf numFmtId="0" fontId="73" fillId="0" borderId="15" xfId="0" applyFont="1" applyBorder="1" applyAlignment="1">
      <alignment horizontal="right" vertical="center" wrapText="1"/>
    </xf>
    <xf numFmtId="168" fontId="73" fillId="0" borderId="10" xfId="8" applyNumberFormat="1" applyFont="1" applyBorder="1" applyAlignment="1">
      <alignment horizontal="right" vertical="center" wrapText="1"/>
    </xf>
    <xf numFmtId="168" fontId="73" fillId="0" borderId="15" xfId="8" applyNumberFormat="1" applyFont="1" applyBorder="1" applyAlignment="1">
      <alignment horizontal="right" vertical="center" wrapText="1"/>
    </xf>
    <xf numFmtId="168" fontId="73" fillId="0" borderId="31" xfId="0" applyNumberFormat="1" applyFont="1" applyBorder="1" applyAlignment="1">
      <alignment horizontal="right" vertical="center" wrapText="1"/>
    </xf>
    <xf numFmtId="168" fontId="77" fillId="0" borderId="36" xfId="8" applyNumberFormat="1" applyFont="1" applyBorder="1" applyAlignment="1">
      <alignment horizontal="right" vertical="center" wrapText="1"/>
    </xf>
    <xf numFmtId="168" fontId="73" fillId="0" borderId="0" xfId="2" applyNumberFormat="1" applyFont="1" applyBorder="1" applyAlignment="1">
      <alignment horizontal="right" vertical="center" wrapText="1"/>
    </xf>
    <xf numFmtId="0" fontId="20" fillId="0" borderId="20" xfId="0" applyFont="1" applyBorder="1" applyAlignment="1">
      <alignment horizontal="left" vertical="center" wrapText="1"/>
    </xf>
    <xf numFmtId="0" fontId="0" fillId="0" borderId="0" xfId="0" applyAlignment="1">
      <alignment horizontal="left"/>
    </xf>
    <xf numFmtId="0" fontId="52" fillId="0" borderId="10" xfId="0" applyFont="1" applyBorder="1" applyAlignment="1">
      <alignment horizontal="left" vertical="center" wrapText="1"/>
    </xf>
    <xf numFmtId="168" fontId="127" fillId="2" borderId="10" xfId="8" applyNumberFormat="1" applyFont="1" applyFill="1" applyBorder="1" applyAlignment="1">
      <alignment horizontal="right" vertical="center" wrapText="1" indent="2"/>
    </xf>
    <xf numFmtId="172" fontId="56" fillId="0" borderId="0" xfId="2" applyNumberFormat="1" applyFont="1" applyAlignment="1">
      <alignment vertical="center"/>
    </xf>
    <xf numFmtId="168" fontId="56" fillId="0" borderId="0" xfId="2" applyNumberFormat="1" applyFont="1" applyAlignment="1">
      <alignment vertical="center"/>
    </xf>
    <xf numFmtId="0" fontId="99" fillId="0" borderId="0" xfId="0" applyFont="1" applyAlignment="1">
      <alignment horizontal="center" vertical="center" wrapText="1"/>
    </xf>
    <xf numFmtId="0" fontId="39" fillId="0" borderId="0" xfId="0" applyFont="1"/>
    <xf numFmtId="0" fontId="129" fillId="0" borderId="0" xfId="0" applyFont="1" applyAlignment="1">
      <alignment horizontal="center" vertical="center" wrapText="1"/>
    </xf>
    <xf numFmtId="0" fontId="130" fillId="0" borderId="0" xfId="0" applyFont="1" applyAlignment="1">
      <alignment horizontal="center" vertical="center" wrapText="1"/>
    </xf>
    <xf numFmtId="0" fontId="7" fillId="0" borderId="0" xfId="0" applyFont="1" applyAlignment="1">
      <alignment horizontal="center" vertical="center"/>
    </xf>
    <xf numFmtId="168" fontId="7" fillId="0" borderId="0" xfId="2" applyNumberFormat="1" applyFont="1" applyFill="1" applyAlignment="1">
      <alignment horizontal="center" vertical="center"/>
    </xf>
    <xf numFmtId="0" fontId="131" fillId="0" borderId="0" xfId="0" applyFont="1" applyAlignment="1">
      <alignment horizontal="center" vertical="center" wrapText="1"/>
    </xf>
    <xf numFmtId="168" fontId="127" fillId="0" borderId="10" xfId="8" applyNumberFormat="1" applyFont="1" applyBorder="1" applyAlignment="1">
      <alignment horizontal="right" vertical="center" wrapText="1" indent="2"/>
    </xf>
    <xf numFmtId="0" fontId="43" fillId="0" borderId="0" xfId="0" applyFont="1" applyAlignment="1">
      <alignment vertical="center" wrapText="1"/>
    </xf>
    <xf numFmtId="3" fontId="115" fillId="0" borderId="0" xfId="0" applyNumberFormat="1" applyFont="1" applyFill="1"/>
    <xf numFmtId="0" fontId="134" fillId="0" borderId="0" xfId="0" applyFont="1" applyAlignment="1">
      <alignment horizontal="center" vertical="center"/>
    </xf>
    <xf numFmtId="0" fontId="135" fillId="0" borderId="0" xfId="0" applyFont="1" applyAlignment="1">
      <alignment horizontal="center" vertical="center"/>
    </xf>
    <xf numFmtId="168" fontId="73" fillId="0" borderId="5" xfId="8" applyNumberFormat="1" applyFont="1" applyBorder="1" applyAlignment="1">
      <alignment horizontal="right" vertical="center" wrapText="1"/>
    </xf>
    <xf numFmtId="0" fontId="77" fillId="0" borderId="38" xfId="0" applyFont="1" applyBorder="1" applyAlignment="1">
      <alignment horizontal="left" vertical="center" wrapText="1"/>
    </xf>
    <xf numFmtId="168" fontId="77" fillId="0" borderId="38" xfId="8" applyNumberFormat="1" applyFont="1" applyBorder="1" applyAlignment="1">
      <alignment horizontal="right" vertical="center" wrapText="1"/>
    </xf>
    <xf numFmtId="0" fontId="73" fillId="0" borderId="0" xfId="0" applyFont="1" applyBorder="1" applyAlignment="1">
      <alignment vertical="center" wrapText="1"/>
    </xf>
    <xf numFmtId="168" fontId="73" fillId="0" borderId="0" xfId="0" applyNumberFormat="1" applyFont="1" applyBorder="1" applyAlignment="1">
      <alignment horizontal="right" vertical="center" wrapText="1"/>
    </xf>
    <xf numFmtId="0" fontId="20" fillId="2" borderId="0" xfId="0" applyFont="1" applyFill="1" applyBorder="1" applyAlignment="1">
      <alignment vertical="center" wrapText="1"/>
    </xf>
    <xf numFmtId="168" fontId="20" fillId="2" borderId="0" xfId="0" applyNumberFormat="1" applyFont="1" applyFill="1" applyBorder="1" applyAlignment="1">
      <alignment horizontal="right" vertical="center" wrapText="1"/>
    </xf>
    <xf numFmtId="0" fontId="20" fillId="3" borderId="20" xfId="0" applyFont="1" applyFill="1" applyBorder="1" applyAlignment="1">
      <alignment vertical="center" wrapText="1"/>
    </xf>
    <xf numFmtId="168" fontId="20" fillId="3" borderId="20" xfId="0" applyNumberFormat="1" applyFont="1" applyFill="1" applyBorder="1" applyAlignment="1">
      <alignment horizontal="right" vertical="center" wrapText="1"/>
    </xf>
    <xf numFmtId="0" fontId="20" fillId="3" borderId="36" xfId="0" applyFont="1" applyFill="1" applyBorder="1" applyAlignment="1">
      <alignment vertical="center" wrapText="1"/>
    </xf>
    <xf numFmtId="168" fontId="20" fillId="3" borderId="36" xfId="0" applyNumberFormat="1" applyFont="1" applyFill="1" applyBorder="1" applyAlignment="1">
      <alignment horizontal="right" vertical="center" wrapText="1"/>
    </xf>
    <xf numFmtId="0" fontId="20" fillId="0" borderId="20" xfId="0" applyFont="1" applyBorder="1" applyAlignment="1">
      <alignment vertical="center" wrapText="1"/>
    </xf>
    <xf numFmtId="168" fontId="20" fillId="0" borderId="20" xfId="2" applyNumberFormat="1" applyFont="1" applyBorder="1" applyAlignment="1">
      <alignment horizontal="right" vertical="top" wrapText="1"/>
    </xf>
    <xf numFmtId="9" fontId="136" fillId="0" borderId="0" xfId="6" applyFont="1"/>
    <xf numFmtId="170" fontId="137" fillId="0" borderId="10" xfId="2" applyNumberFormat="1" applyFont="1" applyBorder="1" applyAlignment="1">
      <alignment horizontal="center" vertical="center"/>
    </xf>
    <xf numFmtId="3" fontId="31" fillId="0" borderId="11" xfId="2" applyNumberFormat="1" applyFont="1" applyBorder="1" applyAlignment="1">
      <alignment horizontal="center" vertical="center"/>
    </xf>
    <xf numFmtId="173" fontId="99" fillId="0" borderId="0" xfId="0" applyNumberFormat="1" applyFont="1" applyAlignment="1">
      <alignment wrapText="1"/>
    </xf>
    <xf numFmtId="3" fontId="138" fillId="3" borderId="7" xfId="2" applyNumberFormat="1" applyFont="1" applyFill="1" applyBorder="1" applyAlignment="1">
      <alignment horizontal="center" vertical="center"/>
    </xf>
    <xf numFmtId="10" fontId="39" fillId="0" borderId="0" xfId="0" applyNumberFormat="1" applyFont="1" applyAlignment="1">
      <alignment horizontal="center" vertical="center" wrapText="1"/>
    </xf>
    <xf numFmtId="3" fontId="139" fillId="0" borderId="0" xfId="0" quotePrefix="1" applyNumberFormat="1" applyFont="1"/>
    <xf numFmtId="0" fontId="141" fillId="0" borderId="10" xfId="0" applyFont="1" applyBorder="1" applyAlignment="1">
      <alignment horizontal="left" vertical="center" wrapText="1"/>
    </xf>
    <xf numFmtId="0" fontId="140" fillId="0" borderId="20" xfId="0" applyFont="1" applyBorder="1" applyAlignment="1">
      <alignment horizontal="left" vertical="center" wrapText="1"/>
    </xf>
    <xf numFmtId="164" fontId="39" fillId="0" borderId="0" xfId="2" applyNumberFormat="1" applyFont="1" applyAlignment="1">
      <alignment horizontal="center" vertical="center"/>
    </xf>
    <xf numFmtId="164" fontId="0" fillId="0" borderId="0" xfId="0" applyNumberFormat="1" applyAlignment="1">
      <alignment horizontal="center" vertical="center"/>
    </xf>
    <xf numFmtId="164" fontId="0" fillId="0" borderId="0" xfId="2" applyNumberFormat="1" applyFont="1" applyAlignment="1">
      <alignment horizontal="center" vertical="center"/>
    </xf>
    <xf numFmtId="2" fontId="39" fillId="0" borderId="0" xfId="0" applyNumberFormat="1" applyFont="1" applyFill="1" applyAlignment="1">
      <alignment horizontal="center" vertical="center"/>
    </xf>
    <xf numFmtId="9" fontId="39" fillId="0" borderId="0" xfId="6" applyFont="1" applyAlignment="1">
      <alignment horizontal="center" vertical="center"/>
    </xf>
    <xf numFmtId="0" fontId="38" fillId="0" borderId="0" xfId="0" applyFont="1" applyAlignment="1">
      <alignment horizontal="center" vertical="center"/>
    </xf>
    <xf numFmtId="164" fontId="56" fillId="0" borderId="0" xfId="2" applyNumberFormat="1" applyFont="1" applyAlignment="1">
      <alignment horizontal="center" vertical="center"/>
    </xf>
    <xf numFmtId="168" fontId="127" fillId="0" borderId="10" xfId="8" applyNumberFormat="1" applyFont="1" applyFill="1" applyBorder="1" applyAlignment="1">
      <alignment horizontal="right" vertical="center" wrapText="1" indent="2"/>
    </xf>
    <xf numFmtId="174" fontId="56" fillId="0" borderId="0" xfId="2" applyNumberFormat="1" applyFont="1" applyAlignment="1">
      <alignment horizontal="center" vertical="center"/>
    </xf>
    <xf numFmtId="10" fontId="39" fillId="0" borderId="0" xfId="0" applyNumberFormat="1" applyFont="1" applyFill="1" applyAlignment="1">
      <alignment horizontal="center" vertical="center"/>
    </xf>
    <xf numFmtId="0" fontId="39" fillId="0" borderId="0" xfId="0" applyFont="1" applyFill="1" applyAlignment="1">
      <alignment horizontal="center" vertical="center"/>
    </xf>
    <xf numFmtId="2" fontId="39" fillId="0" borderId="0" xfId="0" quotePrefix="1" applyNumberFormat="1" applyFont="1" applyAlignment="1">
      <alignment horizontal="center" vertical="center"/>
    </xf>
    <xf numFmtId="0" fontId="39" fillId="0" borderId="0" xfId="2" applyNumberFormat="1" applyFont="1" applyFill="1" applyAlignment="1">
      <alignment horizontal="center" vertical="center"/>
    </xf>
    <xf numFmtId="10" fontId="39" fillId="0" borderId="0" xfId="6" applyNumberFormat="1" applyFont="1" applyFill="1" applyAlignment="1">
      <alignment horizontal="center" vertical="center"/>
    </xf>
    <xf numFmtId="0" fontId="39" fillId="0" borderId="0" xfId="2" applyNumberFormat="1" applyFont="1" applyAlignment="1">
      <alignment horizontal="center" vertical="center"/>
    </xf>
    <xf numFmtId="10" fontId="39" fillId="0" borderId="0" xfId="6" applyNumberFormat="1" applyFont="1" applyAlignment="1">
      <alignment horizontal="center" vertical="center"/>
    </xf>
    <xf numFmtId="0" fontId="39" fillId="0" borderId="0" xfId="0" applyNumberFormat="1" applyFont="1" applyFill="1" applyAlignment="1">
      <alignment horizontal="center" vertical="center"/>
    </xf>
    <xf numFmtId="10" fontId="39" fillId="0" borderId="0" xfId="0" applyNumberFormat="1" applyFont="1" applyFill="1" applyAlignment="1">
      <alignment horizontal="center" vertical="center" wrapText="1"/>
    </xf>
    <xf numFmtId="4" fontId="99" fillId="0" borderId="0" xfId="0" applyNumberFormat="1" applyFont="1" applyAlignment="1">
      <alignment wrapText="1"/>
    </xf>
    <xf numFmtId="0" fontId="39" fillId="0" borderId="39" xfId="0" applyFont="1" applyBorder="1" applyAlignment="1">
      <alignment horizontal="center" vertical="center"/>
    </xf>
    <xf numFmtId="10" fontId="39" fillId="0" borderId="39" xfId="0" applyNumberFormat="1" applyFont="1" applyBorder="1" applyAlignment="1">
      <alignment horizontal="center" vertical="center"/>
    </xf>
    <xf numFmtId="10" fontId="39" fillId="0" borderId="39" xfId="0" applyNumberFormat="1" applyFont="1" applyBorder="1" applyAlignment="1">
      <alignment horizontal="center" vertical="center" wrapText="1"/>
    </xf>
    <xf numFmtId="2" fontId="39" fillId="0" borderId="39" xfId="0" applyNumberFormat="1" applyFont="1" applyBorder="1" applyAlignment="1">
      <alignment horizontal="center" vertical="center"/>
    </xf>
    <xf numFmtId="0" fontId="39" fillId="0" borderId="40" xfId="0" applyFont="1" applyBorder="1" applyAlignment="1">
      <alignment horizontal="center" vertical="center"/>
    </xf>
    <xf numFmtId="10" fontId="39" fillId="0" borderId="40" xfId="0" applyNumberFormat="1" applyFont="1" applyBorder="1" applyAlignment="1">
      <alignment horizontal="center" vertical="center"/>
    </xf>
    <xf numFmtId="10" fontId="39" fillId="0" borderId="40" xfId="0" applyNumberFormat="1" applyFont="1" applyBorder="1" applyAlignment="1">
      <alignment horizontal="center" vertical="center" wrapText="1"/>
    </xf>
    <xf numFmtId="2" fontId="39" fillId="0" borderId="40" xfId="0" applyNumberFormat="1" applyFont="1" applyBorder="1" applyAlignment="1">
      <alignment horizontal="center" vertical="center"/>
    </xf>
    <xf numFmtId="0" fontId="39" fillId="0" borderId="41" xfId="0" applyFont="1" applyBorder="1" applyAlignment="1">
      <alignment horizontal="center" vertical="center"/>
    </xf>
    <xf numFmtId="10" fontId="39" fillId="0" borderId="41" xfId="0" applyNumberFormat="1" applyFont="1" applyBorder="1" applyAlignment="1">
      <alignment horizontal="center" vertical="center"/>
    </xf>
    <xf numFmtId="10" fontId="39" fillId="0" borderId="41" xfId="0" applyNumberFormat="1" applyFont="1" applyBorder="1" applyAlignment="1">
      <alignment horizontal="center" vertical="center" wrapText="1"/>
    </xf>
    <xf numFmtId="2" fontId="39" fillId="0" borderId="41" xfId="0" applyNumberFormat="1" applyFont="1" applyBorder="1" applyAlignment="1">
      <alignment horizontal="center" vertical="center"/>
    </xf>
    <xf numFmtId="0" fontId="39" fillId="0" borderId="41" xfId="2" applyNumberFormat="1" applyFont="1" applyBorder="1" applyAlignment="1">
      <alignment horizontal="center" vertical="center"/>
    </xf>
    <xf numFmtId="10" fontId="39" fillId="0" borderId="41" xfId="6" applyNumberFormat="1" applyFont="1" applyBorder="1" applyAlignment="1">
      <alignment horizontal="center" vertical="center"/>
    </xf>
    <xf numFmtId="2" fontId="70" fillId="12" borderId="0" xfId="0" applyNumberFormat="1" applyFont="1" applyFill="1" applyBorder="1" applyAlignment="1">
      <alignment horizontal="center" vertical="center"/>
    </xf>
    <xf numFmtId="168" fontId="127" fillId="0" borderId="12" xfId="2" applyNumberFormat="1" applyFont="1" applyBorder="1" applyAlignment="1">
      <alignment horizontal="right" vertical="top" wrapText="1" indent="2"/>
    </xf>
    <xf numFmtId="168" fontId="127" fillId="0" borderId="12" xfId="2" applyNumberFormat="1" applyFont="1" applyFill="1" applyBorder="1" applyAlignment="1">
      <alignment horizontal="right" vertical="top" wrapText="1" indent="2"/>
    </xf>
    <xf numFmtId="168" fontId="52" fillId="0" borderId="0" xfId="2" applyNumberFormat="1" applyFont="1" applyBorder="1" applyAlignment="1">
      <alignment horizontal="right" vertical="center" wrapText="1" indent="2"/>
    </xf>
    <xf numFmtId="166" fontId="67" fillId="0" borderId="0" xfId="0" applyNumberFormat="1" applyFont="1" applyAlignment="1">
      <alignment vertical="center"/>
    </xf>
    <xf numFmtId="0" fontId="1" fillId="0" borderId="0" xfId="0" applyFont="1" applyAlignment="1">
      <alignment horizontal="left" vertical="center" readingOrder="1"/>
    </xf>
    <xf numFmtId="0" fontId="146" fillId="0" borderId="0" xfId="0" applyFont="1" applyAlignment="1">
      <alignment horizontal="left" vertical="center" readingOrder="1"/>
    </xf>
    <xf numFmtId="168" fontId="128" fillId="0" borderId="0" xfId="2" applyNumberFormat="1" applyFont="1" applyFill="1" applyAlignment="1">
      <alignment vertical="center"/>
    </xf>
    <xf numFmtId="168" fontId="149" fillId="0" borderId="10" xfId="8" applyNumberFormat="1" applyFont="1" applyBorder="1" applyAlignment="1">
      <alignment horizontal="right" vertical="center" wrapText="1" indent="2"/>
    </xf>
    <xf numFmtId="168" fontId="150" fillId="2" borderId="20" xfId="0" applyNumberFormat="1" applyFont="1" applyFill="1" applyBorder="1" applyAlignment="1">
      <alignment horizontal="right" vertical="center" wrapText="1" indent="2"/>
    </xf>
    <xf numFmtId="168" fontId="150" fillId="2" borderId="12" xfId="0" applyNumberFormat="1" applyFont="1" applyFill="1" applyBorder="1" applyAlignment="1">
      <alignment horizontal="right" vertical="center" wrapText="1" indent="2"/>
    </xf>
    <xf numFmtId="0" fontId="149" fillId="0" borderId="10" xfId="0" applyFont="1" applyBorder="1" applyAlignment="1">
      <alignment vertical="center" wrapText="1"/>
    </xf>
    <xf numFmtId="168" fontId="150" fillId="0" borderId="12" xfId="2" applyNumberFormat="1" applyFont="1" applyBorder="1" applyAlignment="1">
      <alignment horizontal="right" vertical="top" wrapText="1" indent="2"/>
    </xf>
    <xf numFmtId="168" fontId="149" fillId="0" borderId="0" xfId="8" applyNumberFormat="1" applyFont="1" applyBorder="1" applyAlignment="1">
      <alignment horizontal="right" vertical="center" wrapText="1" indent="2"/>
    </xf>
    <xf numFmtId="0" fontId="23" fillId="0" borderId="0" xfId="1" applyFont="1" applyFill="1" applyAlignment="1" applyProtection="1">
      <alignment horizontal="left" vertical="center"/>
    </xf>
    <xf numFmtId="0" fontId="21" fillId="2" borderId="0" xfId="0" applyFont="1" applyFill="1" applyAlignment="1">
      <alignment horizontal="center"/>
    </xf>
    <xf numFmtId="0" fontId="23" fillId="0" borderId="0" xfId="1" applyFont="1" applyFill="1" applyAlignment="1" applyProtection="1">
      <alignment vertical="center"/>
    </xf>
    <xf numFmtId="0" fontId="23" fillId="0" borderId="0" xfId="1" applyFont="1" applyFill="1" applyAlignment="1" applyProtection="1"/>
    <xf numFmtId="0" fontId="23" fillId="0" borderId="0" xfId="1" applyFont="1" applyFill="1" applyBorder="1" applyAlignment="1" applyProtection="1"/>
    <xf numFmtId="3" fontId="104" fillId="7" borderId="0" xfId="0" applyNumberFormat="1" applyFont="1" applyFill="1" applyAlignment="1">
      <alignment horizontal="center" vertical="center"/>
    </xf>
    <xf numFmtId="3" fontId="116" fillId="0" borderId="0" xfId="0" applyNumberFormat="1" applyFont="1" applyAlignment="1">
      <alignment horizontal="center" vertical="center" wrapText="1"/>
    </xf>
    <xf numFmtId="3" fontId="125" fillId="0" borderId="0" xfId="0" applyNumberFormat="1" applyFont="1" applyAlignment="1">
      <alignment horizontal="left" vertical="center"/>
    </xf>
    <xf numFmtId="3" fontId="126" fillId="0" borderId="0" xfId="0" applyNumberFormat="1" applyFont="1" applyAlignment="1">
      <alignment horizontal="left" vertical="center"/>
    </xf>
    <xf numFmtId="3" fontId="115" fillId="0" borderId="0" xfId="0" quotePrefix="1" applyNumberFormat="1" applyFont="1" applyAlignment="1">
      <alignment horizontal="left" vertical="center" wrapText="1"/>
    </xf>
    <xf numFmtId="3" fontId="115" fillId="0" borderId="0" xfId="0" quotePrefix="1" applyNumberFormat="1" applyFont="1" applyAlignment="1">
      <alignment horizontal="left" vertical="center"/>
    </xf>
    <xf numFmtId="2" fontId="70" fillId="12" borderId="18" xfId="0" applyNumberFormat="1" applyFont="1" applyFill="1" applyBorder="1" applyAlignment="1">
      <alignment horizontal="center" vertical="center"/>
    </xf>
    <xf numFmtId="2" fontId="70" fillId="12" borderId="30" xfId="0" applyNumberFormat="1" applyFont="1" applyFill="1" applyBorder="1" applyAlignment="1">
      <alignment horizontal="center" vertical="center"/>
    </xf>
    <xf numFmtId="2" fontId="70" fillId="12" borderId="34" xfId="0" applyNumberFormat="1" applyFont="1" applyFill="1" applyBorder="1" applyAlignment="1">
      <alignment horizontal="center" vertical="center"/>
    </xf>
    <xf numFmtId="2" fontId="70" fillId="12" borderId="32" xfId="0" applyNumberFormat="1" applyFont="1" applyFill="1" applyBorder="1" applyAlignment="1">
      <alignment horizontal="center" vertical="center"/>
    </xf>
    <xf numFmtId="14" fontId="145" fillId="0" borderId="0" xfId="0" applyNumberFormat="1" applyFont="1" applyAlignment="1">
      <alignment horizontal="center" vertical="center" wrapText="1"/>
    </xf>
    <xf numFmtId="2" fontId="70" fillId="12" borderId="0" xfId="0" applyNumberFormat="1" applyFont="1" applyFill="1" applyAlignment="1">
      <alignment horizontal="center" vertical="center"/>
    </xf>
    <xf numFmtId="2" fontId="70" fillId="12" borderId="8" xfId="0" applyNumberFormat="1" applyFont="1" applyFill="1" applyBorder="1" applyAlignment="1">
      <alignment horizontal="center" vertical="center"/>
    </xf>
    <xf numFmtId="2" fontId="70" fillId="12" borderId="16" xfId="0" applyNumberFormat="1" applyFont="1" applyFill="1" applyBorder="1" applyAlignment="1">
      <alignment horizontal="center" vertical="center"/>
    </xf>
    <xf numFmtId="2" fontId="70" fillId="12" borderId="19" xfId="0" applyNumberFormat="1" applyFont="1" applyFill="1" applyBorder="1" applyAlignment="1">
      <alignment horizontal="center" vertical="center"/>
    </xf>
    <xf numFmtId="0" fontId="104" fillId="7" borderId="0" xfId="0" applyFont="1" applyFill="1" applyAlignment="1">
      <alignment horizontal="center" vertical="center"/>
    </xf>
    <xf numFmtId="2" fontId="70" fillId="12" borderId="17" xfId="0" applyNumberFormat="1" applyFont="1" applyFill="1" applyBorder="1" applyAlignment="1">
      <alignment horizontal="center" vertical="center"/>
    </xf>
    <xf numFmtId="2" fontId="70" fillId="12" borderId="33" xfId="0" applyNumberFormat="1" applyFont="1" applyFill="1" applyBorder="1" applyAlignment="1">
      <alignment horizontal="center" vertical="center"/>
    </xf>
    <xf numFmtId="2" fontId="70" fillId="12" borderId="0" xfId="0" applyNumberFormat="1" applyFont="1" applyFill="1" applyBorder="1" applyAlignment="1">
      <alignment horizontal="center" vertical="center"/>
    </xf>
    <xf numFmtId="0" fontId="77" fillId="0" borderId="0" xfId="0" applyFont="1" applyAlignment="1">
      <alignment horizontal="center"/>
    </xf>
    <xf numFmtId="166" fontId="79" fillId="0" borderId="0" xfId="0" applyNumberFormat="1" applyFont="1" applyAlignment="1">
      <alignment horizontal="center" vertical="center"/>
    </xf>
    <xf numFmtId="166" fontId="67" fillId="0" borderId="0" xfId="0" applyNumberFormat="1" applyFont="1" applyAlignment="1">
      <alignment horizontal="center" vertical="center"/>
    </xf>
    <xf numFmtId="0" fontId="113" fillId="0" borderId="0" xfId="0" applyFont="1" applyAlignment="1">
      <alignment horizontal="center"/>
    </xf>
    <xf numFmtId="0" fontId="20" fillId="0" borderId="35" xfId="0" applyFont="1" applyBorder="1" applyAlignment="1">
      <alignment horizontal="left" vertical="center" wrapText="1"/>
    </xf>
    <xf numFmtId="0" fontId="20" fillId="0" borderId="36" xfId="0" applyFont="1" applyBorder="1" applyAlignment="1">
      <alignment horizontal="left" vertical="center" wrapText="1"/>
    </xf>
    <xf numFmtId="14" fontId="15" fillId="8" borderId="0" xfId="0" applyNumberFormat="1" applyFont="1" applyFill="1" applyAlignment="1">
      <alignment horizontal="center" vertical="center"/>
    </xf>
    <xf numFmtId="0" fontId="112" fillId="0" borderId="0" xfId="0" applyFont="1" applyAlignment="1">
      <alignment horizontal="center"/>
    </xf>
    <xf numFmtId="14" fontId="15" fillId="11" borderId="0" xfId="0" applyNumberFormat="1" applyFont="1" applyFill="1" applyAlignment="1">
      <alignment horizontal="center" vertical="center"/>
    </xf>
    <xf numFmtId="14" fontId="91" fillId="10" borderId="0" xfId="0" applyNumberFormat="1" applyFont="1" applyFill="1" applyAlignment="1">
      <alignment horizontal="center" vertical="center"/>
    </xf>
    <xf numFmtId="3" fontId="75" fillId="0" borderId="0" xfId="0" applyNumberFormat="1" applyFont="1" applyAlignment="1">
      <alignment horizontal="center" vertical="center"/>
    </xf>
    <xf numFmtId="3" fontId="123" fillId="0" borderId="0" xfId="0" applyNumberFormat="1" applyFont="1" applyAlignment="1">
      <alignment horizontal="center" vertical="center"/>
    </xf>
    <xf numFmtId="0" fontId="20" fillId="0" borderId="37" xfId="0" applyFont="1" applyBorder="1" applyAlignment="1">
      <alignment horizontal="left" vertical="center" wrapText="1"/>
    </xf>
    <xf numFmtId="0" fontId="110" fillId="0" borderId="22" xfId="0" applyFont="1" applyBorder="1" applyAlignment="1">
      <alignment horizontal="center" vertical="center" wrapText="1"/>
    </xf>
    <xf numFmtId="0" fontId="110" fillId="0" borderId="23" xfId="0" applyFont="1" applyBorder="1" applyAlignment="1">
      <alignment horizontal="center" vertical="center" wrapText="1"/>
    </xf>
    <xf numFmtId="0" fontId="110" fillId="0" borderId="24" xfId="0" applyFont="1" applyBorder="1" applyAlignment="1">
      <alignment horizontal="center" vertical="center" wrapText="1"/>
    </xf>
    <xf numFmtId="0" fontId="110" fillId="0" borderId="25" xfId="0" applyFont="1" applyBorder="1" applyAlignment="1">
      <alignment horizontal="center" vertical="center" wrapText="1"/>
    </xf>
    <xf numFmtId="0" fontId="110" fillId="0" borderId="0" xfId="0" applyFont="1" applyAlignment="1">
      <alignment horizontal="center" vertical="center" wrapText="1"/>
    </xf>
    <xf numFmtId="0" fontId="110" fillId="0" borderId="26" xfId="0" applyFont="1" applyBorder="1" applyAlignment="1">
      <alignment horizontal="center" vertical="center" wrapText="1"/>
    </xf>
    <xf numFmtId="0" fontId="110" fillId="0" borderId="27" xfId="0" applyFont="1" applyBorder="1" applyAlignment="1">
      <alignment horizontal="center" vertical="center" wrapText="1"/>
    </xf>
    <xf numFmtId="0" fontId="110" fillId="0" borderId="28" xfId="0" applyFont="1" applyBorder="1" applyAlignment="1">
      <alignment horizontal="center" vertical="center" wrapText="1"/>
    </xf>
    <xf numFmtId="0" fontId="110" fillId="0" borderId="29" xfId="0" applyFont="1" applyBorder="1" applyAlignment="1">
      <alignment horizontal="center" vertical="center" wrapText="1"/>
    </xf>
    <xf numFmtId="0" fontId="64" fillId="4" borderId="0" xfId="0" applyFont="1" applyFill="1" applyAlignment="1">
      <alignment horizontal="center" vertical="center"/>
    </xf>
    <xf numFmtId="14" fontId="20" fillId="0" borderId="1" xfId="0" applyNumberFormat="1" applyFont="1" applyBorder="1" applyAlignment="1">
      <alignment horizontal="center" wrapText="1"/>
    </xf>
    <xf numFmtId="0" fontId="114" fillId="0" borderId="0" xfId="0" applyFont="1" applyAlignment="1">
      <alignment horizontal="left"/>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122" fillId="0" borderId="0" xfId="0" applyFont="1" applyAlignment="1">
      <alignment horizontal="left"/>
    </xf>
    <xf numFmtId="14" fontId="91" fillId="13" borderId="0" xfId="0" applyNumberFormat="1" applyFont="1" applyFill="1" applyAlignment="1">
      <alignment horizontal="center" vertical="center"/>
    </xf>
    <xf numFmtId="0" fontId="111" fillId="0" borderId="0" xfId="0" applyFont="1" applyAlignment="1">
      <alignment horizontal="left"/>
    </xf>
    <xf numFmtId="14" fontId="15" fillId="6" borderId="0" xfId="0" applyNumberFormat="1" applyFont="1" applyFill="1" applyAlignment="1">
      <alignment horizontal="center" vertical="center"/>
    </xf>
    <xf numFmtId="166" fontId="53" fillId="0" borderId="0" xfId="0" applyNumberFormat="1" applyFont="1" applyAlignment="1">
      <alignment horizontal="center" vertical="center"/>
    </xf>
    <xf numFmtId="0" fontId="96" fillId="4" borderId="0" xfId="0" applyFont="1" applyFill="1" applyAlignment="1">
      <alignment horizontal="center" vertical="center"/>
    </xf>
    <xf numFmtId="14" fontId="16" fillId="0" borderId="1" xfId="0" applyNumberFormat="1" applyFont="1" applyBorder="1" applyAlignment="1">
      <alignment horizontal="center" wrapText="1"/>
    </xf>
    <xf numFmtId="0" fontId="64" fillId="11" borderId="0" xfId="0" applyFont="1" applyFill="1" applyAlignment="1">
      <alignment horizontal="center" vertical="center"/>
    </xf>
    <xf numFmtId="3" fontId="20" fillId="0" borderId="20" xfId="0" applyNumberFormat="1" applyFont="1" applyBorder="1" applyAlignment="1">
      <alignment horizontal="center" vertical="center" wrapText="1"/>
    </xf>
    <xf numFmtId="3" fontId="20" fillId="0" borderId="20" xfId="0" applyNumberFormat="1" applyFont="1" applyFill="1" applyBorder="1" applyAlignment="1">
      <alignment horizontal="center" vertical="center" wrapText="1"/>
    </xf>
    <xf numFmtId="3" fontId="80" fillId="0" borderId="20" xfId="0" applyNumberFormat="1" applyFont="1" applyBorder="1" applyAlignment="1">
      <alignment horizontal="center" vertical="center" wrapText="1"/>
    </xf>
    <xf numFmtId="3" fontId="80" fillId="0" borderId="21" xfId="0" applyNumberFormat="1" applyFont="1" applyBorder="1" applyAlignment="1">
      <alignment horizontal="center" vertical="center" wrapText="1"/>
    </xf>
    <xf numFmtId="3" fontId="80" fillId="0" borderId="11" xfId="0" applyNumberFormat="1" applyFont="1" applyBorder="1" applyAlignment="1">
      <alignment horizontal="center" vertical="center" wrapText="1"/>
    </xf>
    <xf numFmtId="3" fontId="73" fillId="0" borderId="20" xfId="0" applyNumberFormat="1" applyFont="1" applyBorder="1" applyAlignment="1">
      <alignment horizontal="center" vertical="center" wrapText="1"/>
    </xf>
    <xf numFmtId="3" fontId="143" fillId="0" borderId="9" xfId="0" applyNumberFormat="1" applyFont="1" applyBorder="1" applyAlignment="1">
      <alignment horizontal="center" vertical="center" wrapText="1"/>
    </xf>
    <xf numFmtId="3" fontId="140" fillId="0" borderId="20" xfId="0" applyNumberFormat="1" applyFont="1" applyBorder="1" applyAlignment="1">
      <alignment horizontal="center" vertical="center" wrapText="1"/>
    </xf>
    <xf numFmtId="3" fontId="142" fillId="0" borderId="20" xfId="0" applyNumberFormat="1" applyFont="1" applyBorder="1" applyAlignment="1">
      <alignment horizontal="center" vertical="center" wrapText="1"/>
    </xf>
    <xf numFmtId="3" fontId="73" fillId="0" borderId="9" xfId="0" applyNumberFormat="1" applyFont="1" applyBorder="1" applyAlignment="1">
      <alignment horizontal="center" vertical="center" wrapText="1"/>
    </xf>
    <xf numFmtId="3" fontId="127" fillId="0" borderId="9" xfId="0" applyNumberFormat="1" applyFont="1" applyBorder="1" applyAlignment="1">
      <alignment horizontal="center" vertical="center" wrapText="1"/>
    </xf>
    <xf numFmtId="3" fontId="73" fillId="0" borderId="11" xfId="0" applyNumberFormat="1" applyFont="1" applyBorder="1" applyAlignment="1">
      <alignment horizontal="center" vertical="center" wrapText="1"/>
    </xf>
    <xf numFmtId="0" fontId="132" fillId="7" borderId="0" xfId="0" applyFont="1" applyFill="1" applyAlignment="1">
      <alignment horizontal="center" vertical="center" wrapText="1"/>
    </xf>
    <xf numFmtId="3" fontId="19" fillId="0" borderId="0" xfId="0" applyNumberFormat="1" applyFont="1" applyAlignment="1">
      <alignment wrapText="1"/>
    </xf>
    <xf numFmtId="0" fontId="43" fillId="0" borderId="0" xfId="0" applyFont="1" applyAlignment="1">
      <alignment horizontal="center" vertical="center" wrapText="1"/>
    </xf>
    <xf numFmtId="14" fontId="64" fillId="7" borderId="0" xfId="0" applyNumberFormat="1" applyFont="1" applyFill="1" applyAlignment="1">
      <alignment horizontal="center" vertical="center" wrapText="1"/>
    </xf>
    <xf numFmtId="14" fontId="94" fillId="0" borderId="0" xfId="0" applyNumberFormat="1" applyFont="1" applyAlignment="1">
      <alignment horizontal="center" vertical="center" wrapText="1"/>
    </xf>
    <xf numFmtId="0" fontId="6" fillId="0" borderId="0" xfId="0" applyFont="1" applyAlignment="1">
      <alignment horizontal="center" vertical="center"/>
    </xf>
    <xf numFmtId="9" fontId="40" fillId="0" borderId="0" xfId="0" applyNumberFormat="1" applyFont="1" applyAlignment="1">
      <alignment horizontal="center" vertical="center" wrapText="1"/>
    </xf>
    <xf numFmtId="0" fontId="40" fillId="0" borderId="0" xfId="0" applyFont="1" applyAlignment="1">
      <alignment horizontal="center" vertical="center" wrapText="1"/>
    </xf>
    <xf numFmtId="0" fontId="102" fillId="0" borderId="1" xfId="0" applyFont="1" applyBorder="1" applyAlignment="1">
      <alignment horizontal="center"/>
    </xf>
    <xf numFmtId="9" fontId="40" fillId="0" borderId="4" xfId="0" applyNumberFormat="1" applyFont="1" applyBorder="1" applyAlignment="1">
      <alignment horizontal="center" vertical="center"/>
    </xf>
    <xf numFmtId="0" fontId="40" fillId="0" borderId="4" xfId="0" applyFont="1" applyBorder="1" applyAlignment="1">
      <alignment horizontal="center" vertical="center"/>
    </xf>
    <xf numFmtId="0" fontId="59" fillId="0" borderId="0" xfId="0" applyFont="1" applyAlignment="1">
      <alignment horizontal="center" vertical="center" wrapText="1"/>
    </xf>
    <xf numFmtId="0" fontId="31" fillId="0" borderId="1" xfId="0" applyFont="1" applyBorder="1" applyAlignment="1">
      <alignment vertical="center"/>
    </xf>
    <xf numFmtId="0" fontId="31" fillId="0" borderId="1" xfId="1" applyFont="1" applyFill="1" applyBorder="1" applyAlignment="1" applyProtection="1">
      <alignment vertical="center"/>
    </xf>
  </cellXfs>
  <cellStyles count="9">
    <cellStyle name="Lien hypertexte" xfId="1" builtinId="8"/>
    <cellStyle name="Milliers" xfId="2" builtinId="3"/>
    <cellStyle name="Milliers 2" xfId="8" xr:uid="{3654D23A-42EA-41ED-87CC-07802742E32A}"/>
    <cellStyle name="Normal" xfId="0" builtinId="0"/>
    <cellStyle name="Normal 2" xfId="3" xr:uid="{00000000-0005-0000-0000-000003000000}"/>
    <cellStyle name="Normal 2 2" xfId="7" xr:uid="{00000000-0005-0000-0000-000004000000}"/>
    <cellStyle name="Normal 8" xfId="4" xr:uid="{00000000-0005-0000-0000-000005000000}"/>
    <cellStyle name="Normale_Schema_dati" xfId="5" xr:uid="{00000000-0005-0000-0000-000006000000}"/>
    <cellStyle name="Pourcentage" xfId="6" builtinId="5"/>
  </cellStyles>
  <dxfs count="25">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sz val="11"/>
        <color auto="1"/>
        <name val="Calibri"/>
        <family val="2"/>
        <scheme val="minor"/>
      </font>
    </dxf>
    <dxf>
      <font>
        <b/>
        <i val="0"/>
        <strike val="0"/>
        <condense val="0"/>
        <extend val="0"/>
        <outline val="0"/>
        <shadow val="0"/>
        <u val="none"/>
        <vertAlign val="baseline"/>
        <sz val="11"/>
        <color theme="0"/>
        <name val="Arial"/>
        <scheme val="none"/>
      </font>
      <fill>
        <patternFill patternType="solid">
          <fgColor theme="4"/>
          <bgColor rgb="FF002060"/>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A02F"/>
      <color rgb="FFC0E210"/>
      <color rgb="FF88D950"/>
      <color rgb="FF000000"/>
      <color rgb="FFC4D600"/>
      <color rgb="FFFF3300"/>
      <color rgb="FFFE5815"/>
      <color rgb="FF005BBB"/>
      <color rgb="FF509E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capacity'!$A$23:$H$23</c:f>
              <c:strCache>
                <c:ptCount val="8"/>
                <c:pt idx="0">
                  <c:v>Fully consolidated electricity capacity</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0ED8-4DB7-B242-80151476820F}"/>
              </c:ext>
            </c:extLst>
          </c:dPt>
          <c:dPt>
            <c:idx val="1"/>
            <c:bubble3D val="0"/>
            <c:spPr>
              <a:solidFill>
                <a:schemeClr val="accent3"/>
              </a:solidFill>
              <a:ln>
                <a:solidFill>
                  <a:schemeClr val="accent3"/>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3-0ED8-4DB7-B242-80151476820F}"/>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0ED8-4DB7-B242-80151476820F}"/>
              </c:ext>
            </c:extLst>
          </c:dPt>
          <c:dPt>
            <c:idx val="3"/>
            <c:bubble3D val="0"/>
            <c:spPr>
              <a:solidFill>
                <a:srgbClr val="FFC000"/>
              </a:solidFill>
              <a:ln>
                <a:solidFill>
                  <a:srgbClr val="FFC000"/>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7-0ED8-4DB7-B242-80151476820F}"/>
              </c:ext>
            </c:extLst>
          </c:dPt>
          <c:dPt>
            <c:idx val="4"/>
            <c:bubble3D val="0"/>
            <c:spPr>
              <a:solidFill>
                <a:schemeClr val="tx1"/>
              </a:solidFill>
              <a:ln>
                <a:solidFill>
                  <a:schemeClr val="tx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9-0ED8-4DB7-B242-80151476820F}"/>
              </c:ext>
            </c:extLst>
          </c:dPt>
          <c:dPt>
            <c:idx val="5"/>
            <c:bubble3D val="0"/>
            <c:spPr>
              <a:solidFill>
                <a:schemeClr val="tx2"/>
              </a:solidFill>
              <a:ln>
                <a:solidFill>
                  <a:schemeClr val="tx2"/>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B-0ED8-4DB7-B242-80151476820F}"/>
              </c:ext>
            </c:extLst>
          </c:dPt>
          <c:cat>
            <c:strRef>
              <c:f>'1.Group installed capacity'!$C$25:$H$25</c:f>
              <c:strCache>
                <c:ptCount val="6"/>
                <c:pt idx="0">
                  <c:v>Nuclear (3)</c:v>
                </c:pt>
                <c:pt idx="1">
                  <c:v>Hydropower (4)</c:v>
                </c:pt>
                <c:pt idx="2">
                  <c:v>Other renewables (5)</c:v>
                </c:pt>
                <c:pt idx="3">
                  <c:v>Gas</c:v>
                </c:pt>
                <c:pt idx="4">
                  <c:v>Fuel</c:v>
                </c:pt>
                <c:pt idx="5">
                  <c:v>Coal</c:v>
                </c:pt>
              </c:strCache>
            </c:strRef>
          </c:cat>
          <c:val>
            <c:numRef>
              <c:f>'1.Group installed capacity'!$C$34:$H$34</c:f>
              <c:numCache>
                <c:formatCode>#\ ##0;"("#.##0\ ")"</c:formatCode>
                <c:ptCount val="6"/>
                <c:pt idx="0">
                  <c:v>67945.7</c:v>
                </c:pt>
                <c:pt idx="1">
                  <c:v>21573.32</c:v>
                </c:pt>
                <c:pt idx="2">
                  <c:v>13273.056030000002</c:v>
                </c:pt>
                <c:pt idx="3">
                  <c:v>11778.728999999999</c:v>
                </c:pt>
                <c:pt idx="4">
                  <c:v>3080.5328000000004</c:v>
                </c:pt>
                <c:pt idx="5">
                  <c:v>1172</c:v>
                </c:pt>
              </c:numCache>
            </c:numRef>
          </c:val>
          <c:extLst>
            <c:ext xmlns:c16="http://schemas.microsoft.com/office/drawing/2014/chart" uri="{C3380CC4-5D6E-409C-BE32-E72D297353CC}">
              <c16:uniqueId val="{0000000C-0ED8-4DB7-B242-80151476820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capacity'!$A$7:$H$7</c:f>
              <c:strCache>
                <c:ptCount val="8"/>
                <c:pt idx="0">
                  <c:v>EDF Group net installed electricity capacity (according to the participation in the subsidiaries, including participations in associates and joint ventures)</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EDB4-4604-B923-7082C6E0E27B}"/>
              </c:ext>
            </c:extLst>
          </c:dPt>
          <c:dPt>
            <c:idx val="1"/>
            <c:bubble3D val="0"/>
            <c:spPr>
              <a:solidFill>
                <a:schemeClr val="accent3"/>
              </a:solidFill>
              <a:ln>
                <a:solidFill>
                  <a:schemeClr val="accent3"/>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3-EDB4-4604-B923-7082C6E0E27B}"/>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EDB4-4604-B923-7082C6E0E27B}"/>
              </c:ext>
            </c:extLst>
          </c:dPt>
          <c:dPt>
            <c:idx val="3"/>
            <c:bubble3D val="0"/>
            <c:spPr>
              <a:solidFill>
                <a:srgbClr val="FFC000"/>
              </a:solidFill>
              <a:ln>
                <a:solidFill>
                  <a:srgbClr val="FFC000"/>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7-EDB4-4604-B923-7082C6E0E27B}"/>
              </c:ext>
            </c:extLst>
          </c:dPt>
          <c:dPt>
            <c:idx val="4"/>
            <c:bubble3D val="0"/>
            <c:spPr>
              <a:solidFill>
                <a:schemeClr val="tx1"/>
              </a:solidFill>
              <a:ln>
                <a:solidFill>
                  <a:schemeClr val="tx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9-EDB4-4604-B923-7082C6E0E27B}"/>
              </c:ext>
            </c:extLst>
          </c:dPt>
          <c:dPt>
            <c:idx val="5"/>
            <c:bubble3D val="0"/>
            <c:spPr>
              <a:solidFill>
                <a:schemeClr val="tx2"/>
              </a:solidFill>
              <a:ln>
                <a:solidFill>
                  <a:schemeClr val="tx2"/>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B-EDB4-4604-B923-7082C6E0E27B}"/>
              </c:ext>
            </c:extLst>
          </c:dPt>
          <c:dLbls>
            <c:delete val="1"/>
          </c:dLbls>
          <c:cat>
            <c:strRef>
              <c:f>'1.Group installed capacity'!$C$9:$H$9</c:f>
              <c:strCache>
                <c:ptCount val="6"/>
                <c:pt idx="0">
                  <c:v>Nuclear (3)</c:v>
                </c:pt>
                <c:pt idx="1">
                  <c:v>Hydropower (4)</c:v>
                </c:pt>
                <c:pt idx="2">
                  <c:v>Other renewables (5)</c:v>
                </c:pt>
                <c:pt idx="3">
                  <c:v>Gas</c:v>
                </c:pt>
                <c:pt idx="4">
                  <c:v>Fuel</c:v>
                </c:pt>
                <c:pt idx="5">
                  <c:v>Coal</c:v>
                </c:pt>
              </c:strCache>
            </c:strRef>
          </c:cat>
          <c:val>
            <c:numRef>
              <c:f>'1.Group installed capacity'!$C$19:$H$19</c:f>
              <c:numCache>
                <c:formatCode>#,##0</c:formatCode>
                <c:ptCount val="6"/>
                <c:pt idx="0">
                  <c:v>67752.689709999991</c:v>
                </c:pt>
                <c:pt idx="1">
                  <c:v>22739.595748</c:v>
                </c:pt>
                <c:pt idx="2">
                  <c:v>16757.002806516863</c:v>
                </c:pt>
                <c:pt idx="3">
                  <c:v>11586.9102666</c:v>
                </c:pt>
                <c:pt idx="4">
                  <c:v>3192.8075123200001</c:v>
                </c:pt>
                <c:pt idx="5">
                  <c:v>2610.2604000000001</c:v>
                </c:pt>
              </c:numCache>
            </c:numRef>
          </c:val>
          <c:extLst>
            <c:ext xmlns:c16="http://schemas.microsoft.com/office/drawing/2014/chart" uri="{C3380CC4-5D6E-409C-BE32-E72D297353CC}">
              <c16:uniqueId val="{0000000C-EDB4-4604-B923-7082C6E0E27B}"/>
            </c:ext>
          </c:extLst>
        </c:ser>
        <c:dLbls>
          <c:showLegendKey val="0"/>
          <c:showVal val="0"/>
          <c:showCatName val="0"/>
          <c:showSerName val="0"/>
          <c:showPercent val="1"/>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accent1"/>
                </a:solidFill>
              </a:ln>
              <a:effectLst/>
            </c:spPr>
            <c:extLst>
              <c:ext xmlns:c16="http://schemas.microsoft.com/office/drawing/2014/chart" uri="{C3380CC4-5D6E-409C-BE32-E72D297353CC}">
                <c16:uniqueId val="{00000001-5B81-4823-8BBB-7A7FB998FA41}"/>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2-5B81-4823-8BBB-7A7FB998FA41}"/>
              </c:ext>
            </c:extLst>
          </c:dPt>
          <c:dPt>
            <c:idx val="2"/>
            <c:bubble3D val="0"/>
            <c:spPr>
              <a:solidFill>
                <a:schemeClr val="accent6"/>
              </a:solidFill>
              <a:ln w="19050">
                <a:solidFill>
                  <a:schemeClr val="accent6"/>
                </a:solidFill>
              </a:ln>
              <a:effectLst/>
            </c:spPr>
            <c:extLst>
              <c:ext xmlns:c16="http://schemas.microsoft.com/office/drawing/2014/chart" uri="{C3380CC4-5D6E-409C-BE32-E72D297353CC}">
                <c16:uniqueId val="{00000003-5B81-4823-8BBB-7A7FB998FA41}"/>
              </c:ext>
            </c:extLst>
          </c:dPt>
          <c:dPt>
            <c:idx val="3"/>
            <c:bubble3D val="0"/>
            <c:spPr>
              <a:solidFill>
                <a:srgbClr val="FFC000"/>
              </a:solidFill>
              <a:ln w="19050">
                <a:solidFill>
                  <a:srgbClr val="FFC000"/>
                </a:solidFill>
              </a:ln>
              <a:effectLst/>
            </c:spPr>
            <c:extLst>
              <c:ext xmlns:c16="http://schemas.microsoft.com/office/drawing/2014/chart" uri="{C3380CC4-5D6E-409C-BE32-E72D297353CC}">
                <c16:uniqueId val="{00000004-5B81-4823-8BBB-7A7FB998FA41}"/>
              </c:ext>
            </c:extLst>
          </c:dPt>
          <c:dPt>
            <c:idx val="4"/>
            <c:bubble3D val="0"/>
            <c:spPr>
              <a:solidFill>
                <a:schemeClr val="tx1"/>
              </a:solidFill>
              <a:ln w="19050">
                <a:solidFill>
                  <a:schemeClr val="tx1"/>
                </a:solidFill>
              </a:ln>
              <a:effectLst/>
            </c:spPr>
            <c:extLst>
              <c:ext xmlns:c16="http://schemas.microsoft.com/office/drawing/2014/chart" uri="{C3380CC4-5D6E-409C-BE32-E72D297353CC}">
                <c16:uniqueId val="{00000005-5B81-4823-8BBB-7A7FB998FA4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BA4-4A30-A05C-389609ECEA59}"/>
              </c:ext>
            </c:extLst>
          </c:dPt>
          <c:cat>
            <c:strRef>
              <c:f>'5.Group output '!$C$12:$H$12</c:f>
              <c:strCache>
                <c:ptCount val="6"/>
                <c:pt idx="0">
                  <c:v>Nuclear</c:v>
                </c:pt>
                <c:pt idx="1">
                  <c:v>Hydropower (2)</c:v>
                </c:pt>
                <c:pt idx="2">
                  <c:v>Other renewables (3)</c:v>
                </c:pt>
                <c:pt idx="3">
                  <c:v>Gas</c:v>
                </c:pt>
                <c:pt idx="4">
                  <c:v>Fuel</c:v>
                </c:pt>
                <c:pt idx="5">
                  <c:v>Coal</c:v>
                </c:pt>
              </c:strCache>
            </c:strRef>
          </c:cat>
          <c:val>
            <c:numRef>
              <c:f>'5.Group output '!$C$23:$H$23</c:f>
              <c:numCache>
                <c:formatCode>0%</c:formatCode>
                <c:ptCount val="6"/>
                <c:pt idx="0">
                  <c:v>0.77688475158965764</c:v>
                </c:pt>
                <c:pt idx="1">
                  <c:v>0.10660813746923985</c:v>
                </c:pt>
                <c:pt idx="2">
                  <c:v>5.8939343877263399E-2</c:v>
                </c:pt>
                <c:pt idx="3">
                  <c:v>4.9285822093147989E-2</c:v>
                </c:pt>
                <c:pt idx="4">
                  <c:v>7.914969474304881E-3</c:v>
                </c:pt>
                <c:pt idx="5">
                  <c:v>3.6697549638617697E-4</c:v>
                </c:pt>
              </c:numCache>
            </c:numRef>
          </c:val>
          <c:extLst>
            <c:ext xmlns:c16="http://schemas.microsoft.com/office/drawing/2014/chart" uri="{C3380CC4-5D6E-409C-BE32-E72D297353CC}">
              <c16:uniqueId val="{00000000-5B81-4823-8BBB-7A7FB998FA4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svg"/><Relationship Id="rId3" Type="http://schemas.openxmlformats.org/officeDocument/2006/relationships/hyperlink" Target="#'5.Group output '!A1"/><Relationship Id="rId7" Type="http://schemas.openxmlformats.org/officeDocument/2006/relationships/image" Target="../media/image1.png"/><Relationship Id="rId12" Type="http://schemas.openxmlformats.org/officeDocument/2006/relationships/image" Target="../media/image5.png"/><Relationship Id="rId2" Type="http://schemas.openxmlformats.org/officeDocument/2006/relationships/hyperlink" Target="#'Glossary &amp; methodology'!A1"/><Relationship Id="rId1" Type="http://schemas.openxmlformats.org/officeDocument/2006/relationships/hyperlink" Target="#'1.Group installed capacity'!A1"/><Relationship Id="rId6" Type="http://schemas.openxmlformats.org/officeDocument/2006/relationships/hyperlink" Target="#'2.EDF Nuclear fleet'!A1"/><Relationship Id="rId11" Type="http://schemas.openxmlformats.org/officeDocument/2006/relationships/image" Target="../media/image4.jpeg"/><Relationship Id="rId5" Type="http://schemas.openxmlformats.org/officeDocument/2006/relationships/hyperlink" Target="#'3.Group Ren. installed capacity'!A1"/><Relationship Id="rId10" Type="http://schemas.openxmlformats.org/officeDocument/2006/relationships/image" Target="../media/image3.jpeg"/><Relationship Id="rId4" Type="http://schemas.openxmlformats.org/officeDocument/2006/relationships/hyperlink" Target="#'4.Group power plants list'!A1"/><Relationship Id="rId9" Type="http://schemas.openxmlformats.org/officeDocument/2006/relationships/hyperlink" Target="#'6.Group CO2 emissions'!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9.svg"/><Relationship Id="rId7" Type="http://schemas.microsoft.com/office/2007/relationships/hdphoto" Target="../media/hdphoto1.wdp"/><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image" Target="../media/image12.png"/><Relationship Id="rId5" Type="http://schemas.openxmlformats.org/officeDocument/2006/relationships/image" Target="../media/image11.sv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6.pn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6.png"/><Relationship Id="rId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279112</xdr:colOff>
      <xdr:row>6</xdr:row>
      <xdr:rowOff>201757</xdr:rowOff>
    </xdr:from>
    <xdr:to>
      <xdr:col>14</xdr:col>
      <xdr:colOff>540039</xdr:colOff>
      <xdr:row>9</xdr:row>
      <xdr:rowOff>209088</xdr:rowOff>
    </xdr:to>
    <xdr:sp macro="" textlink="">
      <xdr:nvSpPr>
        <xdr:cNvPr id="3" name="ZoneTexte 7">
          <a:extLst>
            <a:ext uri="{FF2B5EF4-FFF2-40B4-BE49-F238E27FC236}">
              <a16:creationId xmlns:a16="http://schemas.microsoft.com/office/drawing/2014/main" id="{00000000-0008-0000-0000-000003000000}"/>
            </a:ext>
          </a:extLst>
        </xdr:cNvPr>
        <xdr:cNvSpPr txBox="1">
          <a:spLocks noChangeArrowheads="1"/>
        </xdr:cNvSpPr>
      </xdr:nvSpPr>
      <xdr:spPr bwMode="auto">
        <a:xfrm>
          <a:off x="556203" y="1673802"/>
          <a:ext cx="10392063" cy="786650"/>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4500" b="0" baseline="0">
              <a:solidFill>
                <a:schemeClr val="accent1"/>
              </a:solidFill>
              <a:latin typeface="Arial (Corps)"/>
            </a:rPr>
            <a:t>OPERATIONAL DATA PACK 2024</a:t>
          </a:r>
        </a:p>
      </xdr:txBody>
    </xdr:sp>
    <xdr:clientData/>
  </xdr:twoCellAnchor>
  <xdr:twoCellAnchor>
    <xdr:from>
      <xdr:col>0</xdr:col>
      <xdr:colOff>0</xdr:colOff>
      <xdr:row>50</xdr:row>
      <xdr:rowOff>51378</xdr:rowOff>
    </xdr:from>
    <xdr:to>
      <xdr:col>25</xdr:col>
      <xdr:colOff>390525</xdr:colOff>
      <xdr:row>75</xdr:row>
      <xdr:rowOff>57150</xdr:rowOff>
    </xdr:to>
    <xdr:sp macro="" textlink="">
      <xdr:nvSpPr>
        <xdr:cNvPr id="17" name="Espace réservé du contenu 2">
          <a:extLst>
            <a:ext uri="{FF2B5EF4-FFF2-40B4-BE49-F238E27FC236}">
              <a16:creationId xmlns:a16="http://schemas.microsoft.com/office/drawing/2014/main" id="{00000000-0008-0000-0000-000011000000}"/>
            </a:ext>
          </a:extLst>
        </xdr:cNvPr>
        <xdr:cNvSpPr txBox="1">
          <a:spLocks/>
        </xdr:cNvSpPr>
      </xdr:nvSpPr>
      <xdr:spPr>
        <a:xfrm>
          <a:off x="0" y="11633778"/>
          <a:ext cx="18830925" cy="5606472"/>
        </a:xfrm>
        <a:prstGeom prst="round1Rect">
          <a:avLst>
            <a:gd name="adj" fmla="val 12368"/>
          </a:avLst>
        </a:prstGeom>
        <a:solidFill>
          <a:srgbClr val="EAEAEA"/>
        </a:solidFill>
      </xdr:spPr>
      <xdr:txBody>
        <a:bodyPr vert="horz" wrap="square" lIns="91440" tIns="45720" rIns="91440" bIns="45720" rtlCol="0" anchor="ctr"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This presentation is for information purposes only and does not constitute an offer or solicitation to sell or buy instruments, part of the company or the assets described here, in the US or any other country.</a:t>
          </a:r>
          <a:endParaRPr lang="en-GB">
            <a:effectLst/>
            <a:latin typeface="Arial" panose="020B0604020202020204" pitchFamily="34" charset="0"/>
            <a:cs typeface="Arial" panose="020B0604020202020204" pitchFamily="34" charset="0"/>
          </a:endParaRPr>
        </a:p>
        <a:p>
          <a:pPr rtl="0" eaLnBrk="1" fontAlgn="auto" latinLnBrk="0" hangingPunct="1"/>
          <a:endParaRPr lang="en-GB" sz="1800" b="0" i="0" kern="120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This presentation contains forward-looking statements or information. While EDF believes that the expectations reflected in these forward-looking statements are based on reasonable assumptions at the time they were made, these assumptions are fundamentally uncertain and imply a certain amount of risk and uncertainty which is beyond the control of EDF. As a result, EDF cannot guarantee that these assumptions will materialise. Future events and actual financial and other outcomes may differ materially from the assumptions used in these forward-looking statements, including, and not limited to, potential timing differences and the completion of transactions described therein.</a:t>
          </a:r>
        </a:p>
        <a:p>
          <a:pPr rtl="0" eaLnBrk="1" fontAlgn="auto" latinLnBrk="0" hangingPunct="1"/>
          <a:endParaRPr lang="en-GB">
            <a:effectLst/>
            <a:latin typeface="Arial" panose="020B0604020202020204" pitchFamily="34" charset="0"/>
            <a:cs typeface="Arial" panose="020B0604020202020204" pitchFamily="34" charset="0"/>
          </a:endParaRPr>
        </a:p>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Risks and uncertainties (notably linked to the economic, financial, competition, regulatory and climate backdrop) may include changes in economic and business trends, regulations, as well as those described or identified in the publicly-available documents filed by EDF with the French financial markets authority (AMF), including those presented in Section 2.2 “Risks to which the Group is exposed” of the EDF Universal Registration Document (URD) filed with the AMF on 21 March 2023 (under number D.23-0122), which may be consulted on the AMF website at </a:t>
          </a:r>
          <a:r>
            <a:rPr lang="en-GB" sz="1800" b="0" i="0" kern="1200" baseline="0">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www.amf-france.org</a:t>
          </a:r>
          <a:r>
            <a:rPr lang="en-GB" sz="1800" b="0" i="0" kern="1200" baseline="0">
              <a:solidFill>
                <a:schemeClr val="tx1"/>
              </a:solidFill>
              <a:effectLst/>
              <a:latin typeface="Arial" panose="020B0604020202020204" pitchFamily="34" charset="0"/>
              <a:ea typeface="+mn-ea"/>
              <a:cs typeface="Arial" panose="020B0604020202020204" pitchFamily="34" charset="0"/>
            </a:rPr>
            <a:t> or on the EDF website at </a:t>
          </a:r>
          <a:r>
            <a:rPr lang="en-GB" sz="1800" b="0" i="0" kern="1200" baseline="0">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www.edf.fr</a:t>
          </a:r>
          <a:r>
            <a:rPr lang="en-GB" sz="1800" b="0" i="0" kern="1200" baseline="0">
              <a:solidFill>
                <a:schemeClr val="tx1"/>
              </a:solidFill>
              <a:effectLst/>
              <a:latin typeface="Arial" panose="020B0604020202020204" pitchFamily="34" charset="0"/>
              <a:ea typeface="+mn-ea"/>
              <a:cs typeface="Arial" panose="020B0604020202020204" pitchFamily="34" charset="0"/>
            </a:rPr>
            <a:t> </a:t>
          </a:r>
          <a:r>
            <a:rPr lang="en-US" sz="1800" kern="1200">
              <a:solidFill>
                <a:schemeClr val="tx1"/>
              </a:solidFill>
              <a:effectLst/>
              <a:latin typeface="Arial" panose="020B0604020202020204" pitchFamily="34" charset="0"/>
              <a:ea typeface="+mn-ea"/>
              <a:cs typeface="Arial" panose="020B0604020202020204" pitchFamily="34" charset="0"/>
            </a:rPr>
            <a:t>and the activity report at 31 December</a:t>
          </a:r>
          <a:r>
            <a:rPr lang="en-US" sz="1800" kern="1200" baseline="0">
              <a:solidFill>
                <a:schemeClr val="tx1"/>
              </a:solidFill>
              <a:effectLst/>
              <a:latin typeface="Arial" panose="020B0604020202020204" pitchFamily="34" charset="0"/>
              <a:ea typeface="+mn-ea"/>
              <a:cs typeface="Arial" panose="020B0604020202020204" pitchFamily="34" charset="0"/>
            </a:rPr>
            <a:t> </a:t>
          </a:r>
          <a:r>
            <a:rPr lang="en-US" sz="1800" kern="1200">
              <a:solidFill>
                <a:schemeClr val="tx1"/>
              </a:solidFill>
              <a:effectLst/>
              <a:latin typeface="Arial" panose="020B0604020202020204" pitchFamily="34" charset="0"/>
              <a:ea typeface="+mn-ea"/>
              <a:cs typeface="Arial" panose="020B0604020202020204" pitchFamily="34" charset="0"/>
            </a:rPr>
            <a:t>2023, available online on the EDF website</a:t>
          </a:r>
          <a:r>
            <a:rPr lang="en-GB" sz="1800" kern="1200">
              <a:solidFill>
                <a:schemeClr val="tx1"/>
              </a:solidFill>
              <a:effectLst/>
              <a:latin typeface="Arial" panose="020B0604020202020204" pitchFamily="34" charset="0"/>
              <a:ea typeface="+mn-ea"/>
              <a:cs typeface="Arial" panose="020B0604020202020204" pitchFamily="34" charset="0"/>
            </a:rPr>
            <a:t>. </a:t>
          </a:r>
        </a:p>
        <a:p>
          <a:pPr rtl="0" eaLnBrk="1" fontAlgn="auto" latinLnBrk="0" hangingPunct="1"/>
          <a:endParaRPr lang="en-GB">
            <a:effectLst/>
            <a:latin typeface="Arial" panose="020B0604020202020204" pitchFamily="34" charset="0"/>
            <a:cs typeface="Arial" panose="020B0604020202020204" pitchFamily="34" charset="0"/>
          </a:endParaRPr>
        </a:p>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EDF and its affiliates do not undertake nor do have any obligation to update forward-looking information contained in this presentation to reflect any unexpected events or circumstances arising after the date of this presentation.</a:t>
          </a:r>
          <a:endParaRPr lang="en-GB">
            <a:effectLst/>
            <a:latin typeface="Arial" panose="020B0604020202020204" pitchFamily="34" charset="0"/>
            <a:cs typeface="Arial" panose="020B0604020202020204" pitchFamily="34" charset="0"/>
          </a:endParaRPr>
        </a:p>
      </xdr:txBody>
    </xdr:sp>
    <xdr:clientData/>
  </xdr:twoCellAnchor>
  <xdr:twoCellAnchor>
    <xdr:from>
      <xdr:col>0</xdr:col>
      <xdr:colOff>0</xdr:colOff>
      <xdr:row>51</xdr:row>
      <xdr:rowOff>74757</xdr:rowOff>
    </xdr:from>
    <xdr:to>
      <xdr:col>15</xdr:col>
      <xdr:colOff>122000</xdr:colOff>
      <xdr:row>54</xdr:row>
      <xdr:rowOff>0</xdr:rowOff>
    </xdr:to>
    <xdr:sp macro="" textlink="">
      <xdr:nvSpPr>
        <xdr:cNvPr id="18" name="Titre 1">
          <a:extLst>
            <a:ext uri="{FF2B5EF4-FFF2-40B4-BE49-F238E27FC236}">
              <a16:creationId xmlns:a16="http://schemas.microsoft.com/office/drawing/2014/main" id="{00000000-0008-0000-0000-000012000000}"/>
            </a:ext>
          </a:extLst>
        </xdr:cNvPr>
        <xdr:cNvSpPr>
          <a:spLocks noGrp="1"/>
        </xdr:cNvSpPr>
      </xdr:nvSpPr>
      <xdr:spPr>
        <a:xfrm>
          <a:off x="0" y="11314257"/>
          <a:ext cx="11274909" cy="444788"/>
        </a:xfrm>
        <a:prstGeom prst="rect">
          <a:avLst/>
        </a:prstGeom>
      </xdr:spPr>
      <xdr:txBody>
        <a:bodyPr vert="horz" wrap="square" lIns="91440" tIns="45720" rIns="91440" bIns="45720" rtlCol="0" anchor="ctr" anchorCtr="0">
          <a:noAutofit/>
        </a:bodyPr>
        <a:lstStyle>
          <a:lvl1pPr algn="l" defTabSz="914400" rtl="0" eaLnBrk="1" latinLnBrk="0" hangingPunct="1">
            <a:lnSpc>
              <a:spcPct val="90000"/>
            </a:lnSpc>
            <a:spcBef>
              <a:spcPct val="0"/>
            </a:spcBef>
            <a:buNone/>
            <a:defRPr sz="2500" b="1" kern="1200" cap="all" baseline="0">
              <a:solidFill>
                <a:schemeClr val="tx2"/>
              </a:solidFill>
              <a:latin typeface="+mj-lt"/>
              <a:ea typeface="+mj-ea"/>
              <a:cs typeface="+mj-cs"/>
            </a:defRPr>
          </a:lvl1pPr>
        </a:lstStyle>
        <a:p>
          <a:r>
            <a:rPr lang="en-GB">
              <a:solidFill>
                <a:schemeClr val="accent3"/>
              </a:solidFill>
              <a:latin typeface="Arial" panose="020B0604020202020204" pitchFamily="34" charset="0"/>
              <a:cs typeface="Arial" panose="020B0604020202020204" pitchFamily="34" charset="0"/>
            </a:rPr>
            <a:t>DISclaimer</a:t>
          </a:r>
          <a:endParaRPr lang="fr-FR">
            <a:solidFill>
              <a:schemeClr val="accent3"/>
            </a:solidFill>
            <a:latin typeface="Arial" panose="020B0604020202020204" pitchFamily="34" charset="0"/>
            <a:cs typeface="Arial" panose="020B0604020202020204" pitchFamily="34" charset="0"/>
          </a:endParaRPr>
        </a:p>
      </xdr:txBody>
    </xdr:sp>
    <xdr:clientData/>
  </xdr:twoCellAnchor>
  <xdr:twoCellAnchor>
    <xdr:from>
      <xdr:col>1</xdr:col>
      <xdr:colOff>579870</xdr:colOff>
      <xdr:row>10</xdr:row>
      <xdr:rowOff>95249</xdr:rowOff>
    </xdr:from>
    <xdr:to>
      <xdr:col>11</xdr:col>
      <xdr:colOff>661554</xdr:colOff>
      <xdr:row>11</xdr:row>
      <xdr:rowOff>225305</xdr:rowOff>
    </xdr:to>
    <xdr:sp macro="" textlink="">
      <xdr:nvSpPr>
        <xdr:cNvPr id="20" name="ZoneTexte 7">
          <a:hlinkClick xmlns:r="http://schemas.openxmlformats.org/officeDocument/2006/relationships" r:id="rId1"/>
          <a:extLst>
            <a:ext uri="{FF2B5EF4-FFF2-40B4-BE49-F238E27FC236}">
              <a16:creationId xmlns:a16="http://schemas.microsoft.com/office/drawing/2014/main" id="{00000000-0008-0000-0000-000014000000}"/>
            </a:ext>
          </a:extLst>
        </xdr:cNvPr>
        <xdr:cNvSpPr txBox="1">
          <a:spLocks noChangeArrowheads="1"/>
        </xdr:cNvSpPr>
      </xdr:nvSpPr>
      <xdr:spPr bwMode="auto">
        <a:xfrm>
          <a:off x="852013" y="2612570"/>
          <a:ext cx="7660862"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1.</a:t>
          </a:r>
          <a:r>
            <a:rPr lang="fr-FR" sz="1800" b="0" baseline="0">
              <a:solidFill>
                <a:schemeClr val="accent1"/>
              </a:solidFill>
              <a:latin typeface="Arial (Corps)"/>
            </a:rPr>
            <a:t> Group installed capacity</a:t>
          </a:r>
          <a:endParaRPr lang="fr-FR" sz="1800" b="0">
            <a:solidFill>
              <a:schemeClr val="accent1"/>
            </a:solidFill>
            <a:latin typeface="Arial (Corps)"/>
          </a:endParaRPr>
        </a:p>
      </xdr:txBody>
    </xdr:sp>
    <xdr:clientData/>
  </xdr:twoCellAnchor>
  <xdr:twoCellAnchor>
    <xdr:from>
      <xdr:col>1</xdr:col>
      <xdr:colOff>591209</xdr:colOff>
      <xdr:row>20</xdr:row>
      <xdr:rowOff>216188</xdr:rowOff>
    </xdr:from>
    <xdr:to>
      <xdr:col>11</xdr:col>
      <xdr:colOff>662914</xdr:colOff>
      <xdr:row>22</xdr:row>
      <xdr:rowOff>87709</xdr:rowOff>
    </xdr:to>
    <xdr:sp macro="" textlink="">
      <xdr:nvSpPr>
        <xdr:cNvPr id="21" name="ZoneTexte 7">
          <a:hlinkClick xmlns:r="http://schemas.openxmlformats.org/officeDocument/2006/relationships" r:id="rId2"/>
          <a:extLst>
            <a:ext uri="{FF2B5EF4-FFF2-40B4-BE49-F238E27FC236}">
              <a16:creationId xmlns:a16="http://schemas.microsoft.com/office/drawing/2014/main" id="{00000000-0008-0000-0000-000015000000}"/>
            </a:ext>
          </a:extLst>
        </xdr:cNvPr>
        <xdr:cNvSpPr txBox="1">
          <a:spLocks noChangeArrowheads="1"/>
        </xdr:cNvSpPr>
      </xdr:nvSpPr>
      <xdr:spPr bwMode="auto">
        <a:xfrm>
          <a:off x="876959" y="5232688"/>
          <a:ext cx="7945705" cy="379521"/>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Glossary &amp;</a:t>
          </a:r>
          <a:r>
            <a:rPr lang="fr-FR" sz="1800" b="0" baseline="0">
              <a:solidFill>
                <a:schemeClr val="accent1"/>
              </a:solidFill>
              <a:latin typeface="Arial (Corps)"/>
            </a:rPr>
            <a:t> Methodology</a:t>
          </a:r>
          <a:endParaRPr lang="fr-FR" sz="1800" b="0">
            <a:solidFill>
              <a:schemeClr val="accent1"/>
            </a:solidFill>
            <a:latin typeface="Arial (Corps)"/>
          </a:endParaRPr>
        </a:p>
      </xdr:txBody>
    </xdr:sp>
    <xdr:clientData/>
  </xdr:twoCellAnchor>
  <xdr:twoCellAnchor>
    <xdr:from>
      <xdr:col>1</xdr:col>
      <xdr:colOff>583045</xdr:colOff>
      <xdr:row>16</xdr:row>
      <xdr:rowOff>175076</xdr:rowOff>
    </xdr:from>
    <xdr:to>
      <xdr:col>11</xdr:col>
      <xdr:colOff>664729</xdr:colOff>
      <xdr:row>18</xdr:row>
      <xdr:rowOff>46597</xdr:rowOff>
    </xdr:to>
    <xdr:sp macro="" textlink="">
      <xdr:nvSpPr>
        <xdr:cNvPr id="28" name="ZoneTexte 7">
          <a:hlinkClick xmlns:r="http://schemas.openxmlformats.org/officeDocument/2006/relationships" r:id="rId3"/>
          <a:extLst>
            <a:ext uri="{FF2B5EF4-FFF2-40B4-BE49-F238E27FC236}">
              <a16:creationId xmlns:a16="http://schemas.microsoft.com/office/drawing/2014/main" id="{00000000-0008-0000-0000-00001C000000}"/>
            </a:ext>
          </a:extLst>
        </xdr:cNvPr>
        <xdr:cNvSpPr txBox="1">
          <a:spLocks noChangeArrowheads="1"/>
        </xdr:cNvSpPr>
      </xdr:nvSpPr>
      <xdr:spPr bwMode="auto">
        <a:xfrm>
          <a:off x="855188" y="4243612"/>
          <a:ext cx="7660862"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5. Group</a:t>
          </a:r>
          <a:r>
            <a:rPr lang="fr-FR" sz="1800" b="0" baseline="0">
              <a:solidFill>
                <a:schemeClr val="accent1"/>
              </a:solidFill>
              <a:latin typeface="Arial (Corps)"/>
            </a:rPr>
            <a:t> output </a:t>
          </a:r>
          <a:endParaRPr lang="fr-FR" sz="1800" b="0">
            <a:solidFill>
              <a:schemeClr val="accent1"/>
            </a:solidFill>
            <a:latin typeface="Arial (Corps)"/>
          </a:endParaRPr>
        </a:p>
      </xdr:txBody>
    </xdr:sp>
    <xdr:clientData/>
  </xdr:twoCellAnchor>
  <xdr:twoCellAnchor>
    <xdr:from>
      <xdr:col>1</xdr:col>
      <xdr:colOff>583045</xdr:colOff>
      <xdr:row>15</xdr:row>
      <xdr:rowOff>25233</xdr:rowOff>
    </xdr:from>
    <xdr:to>
      <xdr:col>11</xdr:col>
      <xdr:colOff>658379</xdr:colOff>
      <xdr:row>16</xdr:row>
      <xdr:rowOff>154052</xdr:rowOff>
    </xdr:to>
    <xdr:sp macro="" textlink="">
      <xdr:nvSpPr>
        <xdr:cNvPr id="29" name="ZoneTexte 7">
          <a:hlinkClick xmlns:r="http://schemas.openxmlformats.org/officeDocument/2006/relationships" r:id="rId4"/>
          <a:extLst>
            <a:ext uri="{FF2B5EF4-FFF2-40B4-BE49-F238E27FC236}">
              <a16:creationId xmlns:a16="http://schemas.microsoft.com/office/drawing/2014/main" id="{00000000-0008-0000-0000-00001D000000}"/>
            </a:ext>
          </a:extLst>
        </xdr:cNvPr>
        <xdr:cNvSpPr txBox="1">
          <a:spLocks noChangeArrowheads="1"/>
        </xdr:cNvSpPr>
      </xdr:nvSpPr>
      <xdr:spPr bwMode="auto">
        <a:xfrm>
          <a:off x="860136" y="3835233"/>
          <a:ext cx="7972425"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4. Power Plants List and net capacity consolidated</a:t>
          </a:r>
        </a:p>
      </xdr:txBody>
    </xdr:sp>
    <xdr:clientData/>
  </xdr:twoCellAnchor>
  <xdr:twoCellAnchor>
    <xdr:from>
      <xdr:col>1</xdr:col>
      <xdr:colOff>583045</xdr:colOff>
      <xdr:row>13</xdr:row>
      <xdr:rowOff>128812</xdr:rowOff>
    </xdr:from>
    <xdr:to>
      <xdr:col>11</xdr:col>
      <xdr:colOff>664729</xdr:colOff>
      <xdr:row>15</xdr:row>
      <xdr:rowOff>4209</xdr:rowOff>
    </xdr:to>
    <xdr:sp macro="" textlink="">
      <xdr:nvSpPr>
        <xdr:cNvPr id="30" name="ZoneTexte 7">
          <a:hlinkClick xmlns:r="http://schemas.openxmlformats.org/officeDocument/2006/relationships" r:id="rId5"/>
          <a:extLst>
            <a:ext uri="{FF2B5EF4-FFF2-40B4-BE49-F238E27FC236}">
              <a16:creationId xmlns:a16="http://schemas.microsoft.com/office/drawing/2014/main" id="{00000000-0008-0000-0000-00001E000000}"/>
            </a:ext>
          </a:extLst>
        </xdr:cNvPr>
        <xdr:cNvSpPr txBox="1">
          <a:spLocks noChangeArrowheads="1"/>
        </xdr:cNvSpPr>
      </xdr:nvSpPr>
      <xdr:spPr bwMode="auto">
        <a:xfrm>
          <a:off x="860136" y="3419267"/>
          <a:ext cx="7978775" cy="39494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3. Group Renewable installed capacity</a:t>
          </a:r>
        </a:p>
      </xdr:txBody>
    </xdr:sp>
    <xdr:clientData/>
  </xdr:twoCellAnchor>
  <xdr:twoCellAnchor>
    <xdr:from>
      <xdr:col>1</xdr:col>
      <xdr:colOff>583045</xdr:colOff>
      <xdr:row>11</xdr:row>
      <xdr:rowOff>238742</xdr:rowOff>
    </xdr:from>
    <xdr:to>
      <xdr:col>11</xdr:col>
      <xdr:colOff>664729</xdr:colOff>
      <xdr:row>13</xdr:row>
      <xdr:rowOff>107788</xdr:rowOff>
    </xdr:to>
    <xdr:sp macro="" textlink="">
      <xdr:nvSpPr>
        <xdr:cNvPr id="31" name="ZoneTexte 7">
          <a:hlinkClick xmlns:r="http://schemas.openxmlformats.org/officeDocument/2006/relationships" r:id="rId6"/>
          <a:extLst>
            <a:ext uri="{FF2B5EF4-FFF2-40B4-BE49-F238E27FC236}">
              <a16:creationId xmlns:a16="http://schemas.microsoft.com/office/drawing/2014/main" id="{00000000-0008-0000-0000-00001F000000}"/>
            </a:ext>
          </a:extLst>
        </xdr:cNvPr>
        <xdr:cNvSpPr txBox="1">
          <a:spLocks noChangeArrowheads="1"/>
        </xdr:cNvSpPr>
      </xdr:nvSpPr>
      <xdr:spPr bwMode="auto">
        <a:xfrm>
          <a:off x="860136" y="3009651"/>
          <a:ext cx="7978775"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2.</a:t>
          </a:r>
          <a:r>
            <a:rPr lang="fr-FR" sz="1800" b="0" baseline="0">
              <a:solidFill>
                <a:schemeClr val="accent1"/>
              </a:solidFill>
              <a:latin typeface="Arial (Corps)"/>
            </a:rPr>
            <a:t> EDF Nuclear fleet</a:t>
          </a:r>
          <a:endParaRPr lang="fr-FR" sz="1800" b="0">
            <a:solidFill>
              <a:schemeClr val="accent1"/>
            </a:solidFill>
            <a:latin typeface="Arial (Corps)"/>
          </a:endParaRPr>
        </a:p>
      </xdr:txBody>
    </xdr:sp>
    <xdr:clientData/>
  </xdr:twoCellAnchor>
  <xdr:twoCellAnchor>
    <xdr:from>
      <xdr:col>0</xdr:col>
      <xdr:colOff>247650</xdr:colOff>
      <xdr:row>37</xdr:row>
      <xdr:rowOff>114301</xdr:rowOff>
    </xdr:from>
    <xdr:to>
      <xdr:col>11</xdr:col>
      <xdr:colOff>75911</xdr:colOff>
      <xdr:row>39</xdr:row>
      <xdr:rowOff>92398</xdr:rowOff>
    </xdr:to>
    <xdr:sp macro="" textlink="">
      <xdr:nvSpPr>
        <xdr:cNvPr id="32" name="ZoneTexte 7">
          <a:extLst>
            <a:ext uri="{FF2B5EF4-FFF2-40B4-BE49-F238E27FC236}">
              <a16:creationId xmlns:a16="http://schemas.microsoft.com/office/drawing/2014/main" id="{00000000-0008-0000-0000-000020000000}"/>
            </a:ext>
          </a:extLst>
        </xdr:cNvPr>
        <xdr:cNvSpPr txBox="1">
          <a:spLocks noChangeArrowheads="1"/>
        </xdr:cNvSpPr>
      </xdr:nvSpPr>
      <xdr:spPr bwMode="auto">
        <a:xfrm>
          <a:off x="247650" y="9258301"/>
          <a:ext cx="7810211"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endParaRPr lang="fr-FR" sz="1600" b="0">
            <a:solidFill>
              <a:schemeClr val="bg1"/>
            </a:solidFill>
            <a:latin typeface="Arial (Corps)"/>
          </a:endParaRPr>
        </a:p>
      </xdr:txBody>
    </xdr:sp>
    <xdr:clientData/>
  </xdr:twoCellAnchor>
  <xdr:twoCellAnchor editAs="oneCell">
    <xdr:from>
      <xdr:col>1</xdr:col>
      <xdr:colOff>361355</xdr:colOff>
      <xdr:row>1</xdr:row>
      <xdr:rowOff>151658</xdr:rowOff>
    </xdr:from>
    <xdr:to>
      <xdr:col>3</xdr:col>
      <xdr:colOff>495894</xdr:colOff>
      <xdr:row>4</xdr:row>
      <xdr:rowOff>190452</xdr:rowOff>
    </xdr:to>
    <xdr:pic>
      <xdr:nvPicPr>
        <xdr:cNvPr id="35" name="Graphique 6">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33498" y="410194"/>
          <a:ext cx="1658539" cy="746365"/>
        </a:xfrm>
        <a:prstGeom prst="rect">
          <a:avLst/>
        </a:prstGeom>
      </xdr:spPr>
    </xdr:pic>
    <xdr:clientData/>
  </xdr:twoCellAnchor>
  <xdr:twoCellAnchor>
    <xdr:from>
      <xdr:col>1</xdr:col>
      <xdr:colOff>583045</xdr:colOff>
      <xdr:row>18</xdr:row>
      <xdr:rowOff>58797</xdr:rowOff>
    </xdr:from>
    <xdr:to>
      <xdr:col>11</xdr:col>
      <xdr:colOff>667904</xdr:colOff>
      <xdr:row>19</xdr:row>
      <xdr:rowOff>190791</xdr:rowOff>
    </xdr:to>
    <xdr:sp macro="" textlink="">
      <xdr:nvSpPr>
        <xdr:cNvPr id="5" name="ZoneTexte 7">
          <a:hlinkClick xmlns:r="http://schemas.openxmlformats.org/officeDocument/2006/relationships" r:id="rId9"/>
          <a:extLst>
            <a:ext uri="{FF2B5EF4-FFF2-40B4-BE49-F238E27FC236}">
              <a16:creationId xmlns:a16="http://schemas.microsoft.com/office/drawing/2014/main" id="{F9D246BA-F464-4F52-B00E-E75A76112EE1}"/>
            </a:ext>
          </a:extLst>
        </xdr:cNvPr>
        <xdr:cNvSpPr txBox="1">
          <a:spLocks noChangeArrowheads="1"/>
        </xdr:cNvSpPr>
      </xdr:nvSpPr>
      <xdr:spPr bwMode="auto">
        <a:xfrm>
          <a:off x="860136" y="4648115"/>
          <a:ext cx="7981950" cy="39176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6. Group</a:t>
          </a:r>
          <a:r>
            <a:rPr lang="fr-FR" sz="1800" b="0" baseline="0">
              <a:solidFill>
                <a:schemeClr val="accent1"/>
              </a:solidFill>
              <a:latin typeface="Arial (Corps)"/>
            </a:rPr>
            <a:t> CO</a:t>
          </a:r>
          <a:r>
            <a:rPr lang="fr-FR" sz="1800" b="0" baseline="-25000">
              <a:solidFill>
                <a:schemeClr val="accent1"/>
              </a:solidFill>
              <a:latin typeface="Arial (Corps)"/>
            </a:rPr>
            <a:t>2</a:t>
          </a:r>
          <a:r>
            <a:rPr lang="fr-FR" sz="1800" b="0" baseline="0">
              <a:solidFill>
                <a:schemeClr val="accent1"/>
              </a:solidFill>
              <a:latin typeface="Arial (Corps)"/>
            </a:rPr>
            <a:t> emissions</a:t>
          </a:r>
          <a:endParaRPr lang="fr-FR" sz="1800" b="0">
            <a:solidFill>
              <a:schemeClr val="accent1"/>
            </a:solidFill>
            <a:latin typeface="Arial (Corps)"/>
          </a:endParaRPr>
        </a:p>
      </xdr:txBody>
    </xdr:sp>
    <xdr:clientData/>
  </xdr:twoCellAnchor>
  <xdr:twoCellAnchor editAs="oneCell">
    <xdr:from>
      <xdr:col>16</xdr:col>
      <xdr:colOff>598714</xdr:colOff>
      <xdr:row>20</xdr:row>
      <xdr:rowOff>207044</xdr:rowOff>
    </xdr:from>
    <xdr:to>
      <xdr:col>22</xdr:col>
      <xdr:colOff>371202</xdr:colOff>
      <xdr:row>39</xdr:row>
      <xdr:rowOff>108858</xdr:rowOff>
    </xdr:to>
    <xdr:pic>
      <xdr:nvPicPr>
        <xdr:cNvPr id="2" name="Image 12">
          <a:extLst>
            <a:ext uri="{FF2B5EF4-FFF2-40B4-BE49-F238E27FC236}">
              <a16:creationId xmlns:a16="http://schemas.microsoft.com/office/drawing/2014/main" id="{EC9A8F77-886F-EE47-A1A3-BA9828C182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2055928" y="5309723"/>
          <a:ext cx="4099560" cy="4065599"/>
        </a:xfrm>
        <a:prstGeom prst="rect">
          <a:avLst/>
        </a:prstGeom>
      </xdr:spPr>
    </xdr:pic>
    <xdr:clientData/>
  </xdr:twoCellAnchor>
  <xdr:twoCellAnchor editAs="oneCell">
    <xdr:from>
      <xdr:col>20</xdr:col>
      <xdr:colOff>372335</xdr:colOff>
      <xdr:row>2</xdr:row>
      <xdr:rowOff>136071</xdr:rowOff>
    </xdr:from>
    <xdr:to>
      <xdr:col>31</xdr:col>
      <xdr:colOff>470374</xdr:colOff>
      <xdr:row>26</xdr:row>
      <xdr:rowOff>68035</xdr:rowOff>
    </xdr:to>
    <xdr:pic>
      <xdr:nvPicPr>
        <xdr:cNvPr id="7" name="Image 10">
          <a:extLst>
            <a:ext uri="{FF2B5EF4-FFF2-40B4-BE49-F238E27FC236}">
              <a16:creationId xmlns:a16="http://schemas.microsoft.com/office/drawing/2014/main" id="{1FE3FC77-FDC3-9A24-B0C9-A63230DCA7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4714264" y="653142"/>
          <a:ext cx="8412003" cy="6068786"/>
        </a:xfrm>
        <a:prstGeom prst="rect">
          <a:avLst/>
        </a:prstGeom>
      </xdr:spPr>
    </xdr:pic>
    <xdr:clientData/>
  </xdr:twoCellAnchor>
  <xdr:twoCellAnchor editAs="oneCell">
    <xdr:from>
      <xdr:col>20</xdr:col>
      <xdr:colOff>358728</xdr:colOff>
      <xdr:row>20</xdr:row>
      <xdr:rowOff>193437</xdr:rowOff>
    </xdr:from>
    <xdr:to>
      <xdr:col>22</xdr:col>
      <xdr:colOff>355870</xdr:colOff>
      <xdr:row>26</xdr:row>
      <xdr:rowOff>81722</xdr:rowOff>
    </xdr:to>
    <xdr:pic>
      <xdr:nvPicPr>
        <xdr:cNvPr id="8" name="Image 8" descr="Une image contenant silhouette, clipart, créativité&#10;&#10;Le contenu généré par l’IA peut être incorrect.">
          <a:extLst>
            <a:ext uri="{FF2B5EF4-FFF2-40B4-BE49-F238E27FC236}">
              <a16:creationId xmlns:a16="http://schemas.microsoft.com/office/drawing/2014/main" id="{D9CCA1A2-A435-B6A2-3002-4BF698E8D7C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14700657" y="5296116"/>
          <a:ext cx="1439499" cy="1439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781050</xdr:colOff>
      <xdr:row>5</xdr:row>
      <xdr:rowOff>1047750</xdr:rowOff>
    </xdr:from>
    <xdr:to>
      <xdr:col>7</xdr:col>
      <xdr:colOff>1582275</xdr:colOff>
      <xdr:row>5</xdr:row>
      <xdr:rowOff>4963044</xdr:rowOff>
    </xdr:to>
    <xdr:graphicFrame macro="">
      <xdr:nvGraphicFramePr>
        <xdr:cNvPr id="2" name="Graphique 1">
          <a:extLst>
            <a:ext uri="{FF2B5EF4-FFF2-40B4-BE49-F238E27FC236}">
              <a16:creationId xmlns:a16="http://schemas.microsoft.com/office/drawing/2014/main" id="{8C3604AE-B54B-441E-917A-897D996F8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1788202</xdr:colOff>
      <xdr:row>5</xdr:row>
      <xdr:rowOff>407956</xdr:rowOff>
    </xdr:from>
    <xdr:to>
      <xdr:col>6</xdr:col>
      <xdr:colOff>1411805</xdr:colOff>
      <xdr:row>5</xdr:row>
      <xdr:rowOff>1021708</xdr:rowOff>
    </xdr:to>
    <xdr:sp macro="" textlink="">
      <xdr:nvSpPr>
        <xdr:cNvPr id="3" name="ZoneTexte 2">
          <a:extLst>
            <a:ext uri="{FF2B5EF4-FFF2-40B4-BE49-F238E27FC236}">
              <a16:creationId xmlns:a16="http://schemas.microsoft.com/office/drawing/2014/main" id="{080F4AC2-0F9B-41FB-8116-8C5E349A2BF3}"/>
            </a:ext>
          </a:extLst>
        </xdr:cNvPr>
        <xdr:cNvSpPr txBox="1"/>
      </xdr:nvSpPr>
      <xdr:spPr>
        <a:xfrm>
          <a:off x="15039858" y="1949815"/>
          <a:ext cx="2088197"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chemeClr val="tx2"/>
              </a:solidFill>
            </a:rPr>
            <a:t>Coal</a:t>
          </a:r>
        </a:p>
        <a:p>
          <a:pPr algn="l"/>
          <a:r>
            <a:rPr lang="fr-FR" sz="1600" b="1" baseline="0">
              <a:solidFill>
                <a:schemeClr val="tx2"/>
              </a:solidFill>
            </a:rPr>
            <a:t>1 </a:t>
          </a:r>
          <a:r>
            <a:rPr lang="fr-FR" sz="1600" b="1">
              <a:solidFill>
                <a:schemeClr val="tx2"/>
              </a:solidFill>
            </a:rPr>
            <a:t>%</a:t>
          </a:r>
        </a:p>
      </xdr:txBody>
    </xdr:sp>
    <xdr:clientData/>
  </xdr:twoCellAnchor>
  <xdr:twoCellAnchor>
    <xdr:from>
      <xdr:col>0</xdr:col>
      <xdr:colOff>321655</xdr:colOff>
      <xdr:row>5</xdr:row>
      <xdr:rowOff>1006039</xdr:rowOff>
    </xdr:from>
    <xdr:to>
      <xdr:col>3</xdr:col>
      <xdr:colOff>1829920</xdr:colOff>
      <xdr:row>5</xdr:row>
      <xdr:rowOff>4916139</xdr:rowOff>
    </xdr:to>
    <xdr:graphicFrame macro="">
      <xdr:nvGraphicFramePr>
        <xdr:cNvPr id="35" name="Graphique 3">
          <a:extLst>
            <a:ext uri="{FF2B5EF4-FFF2-40B4-BE49-F238E27FC236}">
              <a16:creationId xmlns:a16="http://schemas.microsoft.com/office/drawing/2014/main" id="{B5221D68-FAF6-471F-901E-17F178037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1955072</xdr:colOff>
      <xdr:row>5</xdr:row>
      <xdr:rowOff>3937315</xdr:rowOff>
    </xdr:from>
    <xdr:to>
      <xdr:col>0</xdr:col>
      <xdr:colOff>3804485</xdr:colOff>
      <xdr:row>5</xdr:row>
      <xdr:rowOff>4551067</xdr:rowOff>
    </xdr:to>
    <xdr:sp macro="" textlink="">
      <xdr:nvSpPr>
        <xdr:cNvPr id="5" name="ZoneTexte 4">
          <a:extLst>
            <a:ext uri="{FF2B5EF4-FFF2-40B4-BE49-F238E27FC236}">
              <a16:creationId xmlns:a16="http://schemas.microsoft.com/office/drawing/2014/main" id="{2E0EACFE-CA21-42B2-B98A-574B89D5E0C5}"/>
            </a:ext>
          </a:extLst>
        </xdr:cNvPr>
        <xdr:cNvSpPr txBox="1"/>
      </xdr:nvSpPr>
      <xdr:spPr>
        <a:xfrm>
          <a:off x="1955072" y="5389878"/>
          <a:ext cx="184941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accent3"/>
              </a:solidFill>
            </a:rPr>
            <a:t>Hydro</a:t>
          </a:r>
        </a:p>
        <a:p>
          <a:pPr algn="l"/>
          <a:r>
            <a:rPr lang="fr-FR" sz="1600" b="1">
              <a:solidFill>
                <a:schemeClr val="accent3"/>
              </a:solidFill>
              <a:latin typeface="+mn-lt"/>
              <a:ea typeface="+mn-ea"/>
              <a:cs typeface="+mn-cs"/>
            </a:rPr>
            <a:t>18</a:t>
          </a:r>
          <a:r>
            <a:rPr lang="fr-FR" sz="1600" b="1" baseline="0">
              <a:solidFill>
                <a:schemeClr val="accent3"/>
              </a:solidFill>
              <a:latin typeface="+mn-lt"/>
              <a:ea typeface="+mn-ea"/>
              <a:cs typeface="+mn-cs"/>
            </a:rPr>
            <a:t> </a:t>
          </a:r>
          <a:r>
            <a:rPr lang="fr-FR" sz="1600" b="1">
              <a:solidFill>
                <a:schemeClr val="accent3"/>
              </a:solidFill>
              <a:latin typeface="+mn-lt"/>
              <a:ea typeface="+mn-ea"/>
              <a:cs typeface="+mn-cs"/>
            </a:rPr>
            <a:t>%</a:t>
          </a:r>
        </a:p>
      </xdr:txBody>
    </xdr:sp>
    <xdr:clientData/>
  </xdr:twoCellAnchor>
  <xdr:twoCellAnchor>
    <xdr:from>
      <xdr:col>0</xdr:col>
      <xdr:colOff>2063002</xdr:colOff>
      <xdr:row>5</xdr:row>
      <xdr:rowOff>2543049</xdr:rowOff>
    </xdr:from>
    <xdr:to>
      <xdr:col>0</xdr:col>
      <xdr:colOff>3503002</xdr:colOff>
      <xdr:row>5</xdr:row>
      <xdr:rowOff>2543049</xdr:rowOff>
    </xdr:to>
    <xdr:cxnSp macro="">
      <xdr:nvCxnSpPr>
        <xdr:cNvPr id="6" name="Connecteur droit 5">
          <a:extLst>
            <a:ext uri="{FF2B5EF4-FFF2-40B4-BE49-F238E27FC236}">
              <a16:creationId xmlns:a16="http://schemas.microsoft.com/office/drawing/2014/main" id="{44A47EE5-7B7E-409B-B4D4-476E11E797AD}"/>
            </a:ext>
          </a:extLst>
        </xdr:cNvPr>
        <xdr:cNvCxnSpPr/>
      </xdr:nvCxnSpPr>
      <xdr:spPr>
        <a:xfrm flipV="1">
          <a:off x="2063002" y="3995612"/>
          <a:ext cx="1440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2039102</xdr:colOff>
      <xdr:row>5</xdr:row>
      <xdr:rowOff>3921271</xdr:rowOff>
    </xdr:from>
    <xdr:to>
      <xdr:col>0</xdr:col>
      <xdr:colOff>4079174</xdr:colOff>
      <xdr:row>5</xdr:row>
      <xdr:rowOff>3921271</xdr:rowOff>
    </xdr:to>
    <xdr:cxnSp macro="">
      <xdr:nvCxnSpPr>
        <xdr:cNvPr id="7" name="Connecteur droit 6">
          <a:extLst>
            <a:ext uri="{FF2B5EF4-FFF2-40B4-BE49-F238E27FC236}">
              <a16:creationId xmlns:a16="http://schemas.microsoft.com/office/drawing/2014/main" id="{BE92BD23-285D-4908-ADE1-67442C5C3966}"/>
            </a:ext>
          </a:extLst>
        </xdr:cNvPr>
        <xdr:cNvCxnSpPr/>
      </xdr:nvCxnSpPr>
      <xdr:spPr>
        <a:xfrm flipV="1">
          <a:off x="2039102" y="5373834"/>
          <a:ext cx="2040072" cy="0"/>
        </a:xfrm>
        <a:prstGeom prst="line">
          <a:avLst/>
        </a:prstGeom>
        <a:ln w="19050">
          <a:solidFill>
            <a:schemeClr val="accent3"/>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397783</xdr:colOff>
      <xdr:row>5</xdr:row>
      <xdr:rowOff>2299855</xdr:rowOff>
    </xdr:from>
    <xdr:to>
      <xdr:col>2</xdr:col>
      <xdr:colOff>1837783</xdr:colOff>
      <xdr:row>5</xdr:row>
      <xdr:rowOff>2299855</xdr:rowOff>
    </xdr:to>
    <xdr:cxnSp macro="">
      <xdr:nvCxnSpPr>
        <xdr:cNvPr id="8" name="Connecteur droit 7">
          <a:extLst>
            <a:ext uri="{FF2B5EF4-FFF2-40B4-BE49-F238E27FC236}">
              <a16:creationId xmlns:a16="http://schemas.microsoft.com/office/drawing/2014/main" id="{F6469EC0-DE08-43EF-BE38-DBC51AA11CEE}"/>
            </a:ext>
          </a:extLst>
        </xdr:cNvPr>
        <xdr:cNvCxnSpPr/>
      </xdr:nvCxnSpPr>
      <xdr:spPr>
        <a:xfrm flipV="1">
          <a:off x="6865258" y="3839730"/>
          <a:ext cx="1443175"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1018655</xdr:colOff>
      <xdr:row>5</xdr:row>
      <xdr:rowOff>953539</xdr:rowOff>
    </xdr:from>
    <xdr:to>
      <xdr:col>1</xdr:col>
      <xdr:colOff>1048453</xdr:colOff>
      <xdr:row>5</xdr:row>
      <xdr:rowOff>1372625</xdr:rowOff>
    </xdr:to>
    <xdr:cxnSp macro="">
      <xdr:nvCxnSpPr>
        <xdr:cNvPr id="9" name="Connecteur droit 8">
          <a:extLst>
            <a:ext uri="{FF2B5EF4-FFF2-40B4-BE49-F238E27FC236}">
              <a16:creationId xmlns:a16="http://schemas.microsoft.com/office/drawing/2014/main" id="{33662917-8E48-4FE0-AEFA-777A001DECDD}"/>
            </a:ext>
          </a:extLst>
        </xdr:cNvPr>
        <xdr:cNvCxnSpPr/>
      </xdr:nvCxnSpPr>
      <xdr:spPr>
        <a:xfrm flipH="1" flipV="1">
          <a:off x="5323955" y="2496589"/>
          <a:ext cx="29798" cy="419086"/>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218881</xdr:colOff>
      <xdr:row>0</xdr:row>
      <xdr:rowOff>140942</xdr:rowOff>
    </xdr:from>
    <xdr:ext cx="1080901" cy="458645"/>
    <xdr:pic>
      <xdr:nvPicPr>
        <xdr:cNvPr id="10" name="Image 9" descr="EDF_Logo_blanc.png">
          <a:extLst>
            <a:ext uri="{FF2B5EF4-FFF2-40B4-BE49-F238E27FC236}">
              <a16:creationId xmlns:a16="http://schemas.microsoft.com/office/drawing/2014/main" id="{5BCA7321-E2D5-4420-A485-452724300896}"/>
            </a:ext>
          </a:extLst>
        </xdr:cNvPr>
        <xdr:cNvPicPr>
          <a:picLocks noChangeAspect="1"/>
        </xdr:cNvPicPr>
      </xdr:nvPicPr>
      <xdr:blipFill>
        <a:blip xmlns:r="http://schemas.openxmlformats.org/officeDocument/2006/relationships" r:embed="rId3" cstate="print"/>
        <a:stretch>
          <a:fillRect/>
        </a:stretch>
      </xdr:blipFill>
      <xdr:spPr>
        <a:xfrm>
          <a:off x="218881" y="140942"/>
          <a:ext cx="1080901" cy="458645"/>
        </a:xfrm>
        <a:prstGeom prst="rect">
          <a:avLst/>
        </a:prstGeom>
      </xdr:spPr>
    </xdr:pic>
    <xdr:clientData/>
  </xdr:oneCellAnchor>
  <xdr:twoCellAnchor>
    <xdr:from>
      <xdr:col>4</xdr:col>
      <xdr:colOff>1526397</xdr:colOff>
      <xdr:row>4</xdr:row>
      <xdr:rowOff>13850</xdr:rowOff>
    </xdr:from>
    <xdr:to>
      <xdr:col>7</xdr:col>
      <xdr:colOff>455866</xdr:colOff>
      <xdr:row>5</xdr:row>
      <xdr:rowOff>277091</xdr:rowOff>
    </xdr:to>
    <xdr:sp macro="" textlink="">
      <xdr:nvSpPr>
        <xdr:cNvPr id="11" name="ZoneTexte 10">
          <a:extLst>
            <a:ext uri="{FF2B5EF4-FFF2-40B4-BE49-F238E27FC236}">
              <a16:creationId xmlns:a16="http://schemas.microsoft.com/office/drawing/2014/main" id="{721D0725-22BA-4887-BCFD-8F475919C354}"/>
            </a:ext>
          </a:extLst>
        </xdr:cNvPr>
        <xdr:cNvSpPr txBox="1"/>
      </xdr:nvSpPr>
      <xdr:spPr>
        <a:xfrm>
          <a:off x="12318222" y="1287025"/>
          <a:ext cx="6025594" cy="529941"/>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Fully consolidated electricity capacity</a:t>
          </a:r>
        </a:p>
      </xdr:txBody>
    </xdr:sp>
    <xdr:clientData/>
  </xdr:twoCellAnchor>
  <xdr:twoCellAnchor>
    <xdr:from>
      <xdr:col>0</xdr:col>
      <xdr:colOff>1939311</xdr:colOff>
      <xdr:row>5</xdr:row>
      <xdr:rowOff>2570825</xdr:rowOff>
    </xdr:from>
    <xdr:to>
      <xdr:col>1</xdr:col>
      <xdr:colOff>102905</xdr:colOff>
      <xdr:row>5</xdr:row>
      <xdr:rowOff>3600284</xdr:rowOff>
    </xdr:to>
    <xdr:sp macro="" textlink="">
      <xdr:nvSpPr>
        <xdr:cNvPr id="12" name="ZoneTexte 11">
          <a:extLst>
            <a:ext uri="{FF2B5EF4-FFF2-40B4-BE49-F238E27FC236}">
              <a16:creationId xmlns:a16="http://schemas.microsoft.com/office/drawing/2014/main" id="{0A4CAF31-2C4D-4BB1-850D-8FD497572791}"/>
            </a:ext>
          </a:extLst>
        </xdr:cNvPr>
        <xdr:cNvSpPr txBox="1"/>
      </xdr:nvSpPr>
      <xdr:spPr>
        <a:xfrm>
          <a:off x="1939311" y="4023388"/>
          <a:ext cx="2283157"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Other</a:t>
          </a:r>
          <a:br>
            <a:rPr lang="fr-FR" sz="1600" b="1" baseline="0">
              <a:solidFill>
                <a:srgbClr val="509E2F"/>
              </a:solidFill>
            </a:rPr>
          </a:br>
          <a:r>
            <a:rPr lang="fr-FR" sz="1600" b="1" baseline="0">
              <a:solidFill>
                <a:srgbClr val="509E2F"/>
              </a:solidFill>
            </a:rPr>
            <a:t>Renewables </a:t>
          </a:r>
          <a:r>
            <a:rPr lang="fr-FR" sz="1600" b="1" baseline="30000">
              <a:solidFill>
                <a:srgbClr val="509E2F"/>
              </a:solidFill>
            </a:rPr>
            <a:t>(5)</a:t>
          </a:r>
        </a:p>
        <a:p>
          <a:pPr algn="l"/>
          <a:r>
            <a:rPr lang="fr-FR" sz="1600" b="1" baseline="0">
              <a:solidFill>
                <a:srgbClr val="509E2F"/>
              </a:solidFill>
              <a:latin typeface="+mn-lt"/>
              <a:ea typeface="+mn-ea"/>
              <a:cs typeface="+mn-cs"/>
            </a:rPr>
            <a:t>13 </a:t>
          </a:r>
          <a:r>
            <a:rPr lang="fr-FR" sz="1600" b="1">
              <a:solidFill>
                <a:srgbClr val="509E2F"/>
              </a:solidFill>
              <a:latin typeface="+mn-lt"/>
              <a:ea typeface="+mn-ea"/>
              <a:cs typeface="+mn-cs"/>
            </a:rPr>
            <a:t>%</a:t>
          </a:r>
        </a:p>
      </xdr:txBody>
    </xdr:sp>
    <xdr:clientData/>
  </xdr:twoCellAnchor>
  <xdr:twoCellAnchor>
    <xdr:from>
      <xdr:col>0</xdr:col>
      <xdr:colOff>2021164</xdr:colOff>
      <xdr:row>5</xdr:row>
      <xdr:rowOff>1698167</xdr:rowOff>
    </xdr:from>
    <xdr:to>
      <xdr:col>0</xdr:col>
      <xdr:colOff>2855531</xdr:colOff>
      <xdr:row>5</xdr:row>
      <xdr:rowOff>2364918</xdr:rowOff>
    </xdr:to>
    <xdr:sp macro="" textlink="">
      <xdr:nvSpPr>
        <xdr:cNvPr id="45" name="ZoneTexte 12">
          <a:extLst>
            <a:ext uri="{FF2B5EF4-FFF2-40B4-BE49-F238E27FC236}">
              <a16:creationId xmlns:a16="http://schemas.microsoft.com/office/drawing/2014/main" id="{70F20145-6EF9-4531-9D4A-CE7C367E5D64}"/>
            </a:ext>
          </a:extLst>
        </xdr:cNvPr>
        <xdr:cNvSpPr txBox="1"/>
      </xdr:nvSpPr>
      <xdr:spPr>
        <a:xfrm>
          <a:off x="2021164" y="3174542"/>
          <a:ext cx="834367"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FC000"/>
              </a:solidFill>
            </a:rPr>
            <a:t>Gas</a:t>
          </a:r>
        </a:p>
        <a:p>
          <a:pPr algn="l"/>
          <a:r>
            <a:rPr lang="fr-FR" sz="1600" b="1">
              <a:solidFill>
                <a:srgbClr val="FFC000"/>
              </a:solidFill>
            </a:rPr>
            <a:t>9 %</a:t>
          </a:r>
        </a:p>
      </xdr:txBody>
    </xdr:sp>
    <xdr:clientData/>
  </xdr:twoCellAnchor>
  <xdr:twoCellAnchor>
    <xdr:from>
      <xdr:col>1</xdr:col>
      <xdr:colOff>692887</xdr:colOff>
      <xdr:row>5</xdr:row>
      <xdr:rowOff>389346</xdr:rowOff>
    </xdr:from>
    <xdr:to>
      <xdr:col>2</xdr:col>
      <xdr:colOff>730744</xdr:colOff>
      <xdr:row>5</xdr:row>
      <xdr:rowOff>1003098</xdr:rowOff>
    </xdr:to>
    <xdr:sp macro="" textlink="">
      <xdr:nvSpPr>
        <xdr:cNvPr id="14" name="ZoneTexte 13">
          <a:extLst>
            <a:ext uri="{FF2B5EF4-FFF2-40B4-BE49-F238E27FC236}">
              <a16:creationId xmlns:a16="http://schemas.microsoft.com/office/drawing/2014/main" id="{08C19CD8-B9C9-43AE-AF1F-AFCCCFEA3A9E}"/>
            </a:ext>
          </a:extLst>
        </xdr:cNvPr>
        <xdr:cNvSpPr txBox="1"/>
      </xdr:nvSpPr>
      <xdr:spPr>
        <a:xfrm>
          <a:off x="4998187" y="1932396"/>
          <a:ext cx="2200032"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chemeClr val="tx2"/>
              </a:solidFill>
            </a:rPr>
            <a:t>Coal</a:t>
          </a:r>
        </a:p>
        <a:p>
          <a:pPr algn="l"/>
          <a:r>
            <a:rPr lang="fr-FR" sz="1600" b="1" baseline="0">
              <a:solidFill>
                <a:schemeClr val="tx2"/>
              </a:solidFill>
            </a:rPr>
            <a:t>2 </a:t>
          </a:r>
          <a:r>
            <a:rPr lang="fr-FR" sz="1600" b="1">
              <a:solidFill>
                <a:schemeClr val="tx2"/>
              </a:solidFill>
            </a:rPr>
            <a:t>%</a:t>
          </a:r>
        </a:p>
      </xdr:txBody>
    </xdr:sp>
    <xdr:clientData/>
  </xdr:twoCellAnchor>
  <xdr:twoCellAnchor>
    <xdr:from>
      <xdr:col>0</xdr:col>
      <xdr:colOff>1960411</xdr:colOff>
      <xdr:row>5</xdr:row>
      <xdr:rowOff>602985</xdr:rowOff>
    </xdr:from>
    <xdr:to>
      <xdr:col>0</xdr:col>
      <xdr:colOff>2647494</xdr:colOff>
      <xdr:row>5</xdr:row>
      <xdr:rowOff>1219912</xdr:rowOff>
    </xdr:to>
    <xdr:sp macro="" textlink="">
      <xdr:nvSpPr>
        <xdr:cNvPr id="15" name="ZoneTexte 14">
          <a:extLst>
            <a:ext uri="{FF2B5EF4-FFF2-40B4-BE49-F238E27FC236}">
              <a16:creationId xmlns:a16="http://schemas.microsoft.com/office/drawing/2014/main" id="{2C471B9A-78D7-4971-966B-418E49647846}"/>
            </a:ext>
          </a:extLst>
        </xdr:cNvPr>
        <xdr:cNvSpPr txBox="1"/>
      </xdr:nvSpPr>
      <xdr:spPr>
        <a:xfrm>
          <a:off x="1960411" y="2055548"/>
          <a:ext cx="687083" cy="61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tx1"/>
              </a:solidFill>
            </a:rPr>
            <a:t>Fuel</a:t>
          </a:r>
        </a:p>
        <a:p>
          <a:pPr algn="l"/>
          <a:r>
            <a:rPr lang="fr-FR" sz="1600" b="1">
              <a:solidFill>
                <a:schemeClr val="tx1"/>
              </a:solidFill>
            </a:rPr>
            <a:t>3 %</a:t>
          </a:r>
        </a:p>
      </xdr:txBody>
    </xdr:sp>
    <xdr:clientData/>
  </xdr:twoCellAnchor>
  <xdr:twoCellAnchor>
    <xdr:from>
      <xdr:col>0</xdr:col>
      <xdr:colOff>2132647</xdr:colOff>
      <xdr:row>5</xdr:row>
      <xdr:rowOff>1714500</xdr:rowOff>
    </xdr:from>
    <xdr:to>
      <xdr:col>0</xdr:col>
      <xdr:colOff>4058446</xdr:colOff>
      <xdr:row>5</xdr:row>
      <xdr:rowOff>1717333</xdr:rowOff>
    </xdr:to>
    <xdr:cxnSp macro="">
      <xdr:nvCxnSpPr>
        <xdr:cNvPr id="48" name="Connecteur droit 15">
          <a:extLst>
            <a:ext uri="{FF2B5EF4-FFF2-40B4-BE49-F238E27FC236}">
              <a16:creationId xmlns:a16="http://schemas.microsoft.com/office/drawing/2014/main" id="{0A31C06C-7FFB-4679-BAF0-35EBE9FDAB78}"/>
            </a:ext>
          </a:extLst>
        </xdr:cNvPr>
        <xdr:cNvCxnSpPr/>
      </xdr:nvCxnSpPr>
      <xdr:spPr>
        <a:xfrm flipV="1">
          <a:off x="2132647" y="3190875"/>
          <a:ext cx="1925799" cy="2833"/>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2069487</xdr:colOff>
      <xdr:row>5</xdr:row>
      <xdr:rowOff>1226186</xdr:rowOff>
    </xdr:from>
    <xdr:to>
      <xdr:col>1</xdr:col>
      <xdr:colOff>644187</xdr:colOff>
      <xdr:row>5</xdr:row>
      <xdr:rowOff>1226186</xdr:rowOff>
    </xdr:to>
    <xdr:cxnSp macro="">
      <xdr:nvCxnSpPr>
        <xdr:cNvPr id="17" name="Connecteur droit 16">
          <a:extLst>
            <a:ext uri="{FF2B5EF4-FFF2-40B4-BE49-F238E27FC236}">
              <a16:creationId xmlns:a16="http://schemas.microsoft.com/office/drawing/2014/main" id="{EA80DCD3-F889-43B6-9BDB-0D3E6B20B6D3}"/>
            </a:ext>
          </a:extLst>
        </xdr:cNvPr>
        <xdr:cNvCxnSpPr/>
      </xdr:nvCxnSpPr>
      <xdr:spPr>
        <a:xfrm>
          <a:off x="2069487" y="2684334"/>
          <a:ext cx="2690441" cy="0"/>
        </a:xfrm>
        <a:prstGeom prst="line">
          <a:avLst/>
        </a:prstGeom>
        <a:ln w="1905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2715491</xdr:colOff>
      <xdr:row>4</xdr:row>
      <xdr:rowOff>8410</xdr:rowOff>
    </xdr:from>
    <xdr:to>
      <xdr:col>2</xdr:col>
      <xdr:colOff>1734602</xdr:colOff>
      <xdr:row>5</xdr:row>
      <xdr:rowOff>258102</xdr:rowOff>
    </xdr:to>
    <xdr:sp macro="" textlink="">
      <xdr:nvSpPr>
        <xdr:cNvPr id="18" name="ZoneTexte 17">
          <a:extLst>
            <a:ext uri="{FF2B5EF4-FFF2-40B4-BE49-F238E27FC236}">
              <a16:creationId xmlns:a16="http://schemas.microsoft.com/office/drawing/2014/main" id="{B1745122-37CA-4A49-9065-D2101E0F2DC6}"/>
            </a:ext>
          </a:extLst>
        </xdr:cNvPr>
        <xdr:cNvSpPr txBox="1"/>
      </xdr:nvSpPr>
      <xdr:spPr>
        <a:xfrm>
          <a:off x="2712316" y="1287935"/>
          <a:ext cx="5489761" cy="510042"/>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Group net installed electricity capacity</a:t>
          </a:r>
        </a:p>
      </xdr:txBody>
    </xdr:sp>
    <xdr:clientData/>
  </xdr:twoCellAnchor>
  <xdr:twoCellAnchor>
    <xdr:from>
      <xdr:col>1</xdr:col>
      <xdr:colOff>267414</xdr:colOff>
      <xdr:row>5</xdr:row>
      <xdr:rowOff>2535381</xdr:rowOff>
    </xdr:from>
    <xdr:to>
      <xdr:col>1</xdr:col>
      <xdr:colOff>1981200</xdr:colOff>
      <xdr:row>5</xdr:row>
      <xdr:rowOff>3408218</xdr:rowOff>
    </xdr:to>
    <xdr:sp macro="" textlink="">
      <xdr:nvSpPr>
        <xdr:cNvPr id="19" name="ZoneTexte 18">
          <a:extLst>
            <a:ext uri="{FF2B5EF4-FFF2-40B4-BE49-F238E27FC236}">
              <a16:creationId xmlns:a16="http://schemas.microsoft.com/office/drawing/2014/main" id="{64A1CC39-6FD1-4FBA-8EEF-F28879B88EE8}"/>
            </a:ext>
          </a:extLst>
        </xdr:cNvPr>
        <xdr:cNvSpPr txBox="1"/>
      </xdr:nvSpPr>
      <xdr:spPr>
        <a:xfrm>
          <a:off x="4572714" y="4078431"/>
          <a:ext cx="1713786"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124,6GW</a:t>
          </a:r>
        </a:p>
      </xdr:txBody>
    </xdr:sp>
    <xdr:clientData/>
  </xdr:twoCellAnchor>
  <xdr:twoCellAnchor>
    <xdr:from>
      <xdr:col>2</xdr:col>
      <xdr:colOff>886689</xdr:colOff>
      <xdr:row>5</xdr:row>
      <xdr:rowOff>1731816</xdr:rowOff>
    </xdr:from>
    <xdr:to>
      <xdr:col>3</xdr:col>
      <xdr:colOff>674916</xdr:colOff>
      <xdr:row>5</xdr:row>
      <xdr:rowOff>2576943</xdr:rowOff>
    </xdr:to>
    <xdr:sp macro="" textlink="">
      <xdr:nvSpPr>
        <xdr:cNvPr id="20" name="ZoneTexte 19">
          <a:extLst>
            <a:ext uri="{FF2B5EF4-FFF2-40B4-BE49-F238E27FC236}">
              <a16:creationId xmlns:a16="http://schemas.microsoft.com/office/drawing/2014/main" id="{0440CDDC-CAFB-45B2-8256-6F6F1646D248}"/>
            </a:ext>
          </a:extLst>
        </xdr:cNvPr>
        <xdr:cNvSpPr txBox="1"/>
      </xdr:nvSpPr>
      <xdr:spPr>
        <a:xfrm>
          <a:off x="7350989" y="3274866"/>
          <a:ext cx="1956752" cy="848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1A70"/>
              </a:solidFill>
            </a:rPr>
            <a:t>54 %</a:t>
          </a:r>
          <a:r>
            <a:rPr lang="fr-FR" sz="1600" b="1">
              <a:solidFill>
                <a:srgbClr val="001A70"/>
              </a:solidFill>
            </a:rPr>
            <a:t> </a:t>
          </a:r>
        </a:p>
        <a:p>
          <a:r>
            <a:rPr lang="fr-FR" sz="1600" b="1">
              <a:solidFill>
                <a:srgbClr val="001A70"/>
              </a:solidFill>
            </a:rPr>
            <a:t>Nuclear</a:t>
          </a:r>
        </a:p>
      </xdr:txBody>
    </xdr:sp>
    <xdr:clientData/>
  </xdr:twoCellAnchor>
  <xdr:twoCellAnchor>
    <xdr:from>
      <xdr:col>1</xdr:col>
      <xdr:colOff>682915</xdr:colOff>
      <xdr:row>5</xdr:row>
      <xdr:rowOff>957943</xdr:rowOff>
    </xdr:from>
    <xdr:to>
      <xdr:col>1</xdr:col>
      <xdr:colOff>1023257</xdr:colOff>
      <xdr:row>5</xdr:row>
      <xdr:rowOff>957943</xdr:rowOff>
    </xdr:to>
    <xdr:cxnSp macro="">
      <xdr:nvCxnSpPr>
        <xdr:cNvPr id="21" name="Connecteur droit 20">
          <a:extLst>
            <a:ext uri="{FF2B5EF4-FFF2-40B4-BE49-F238E27FC236}">
              <a16:creationId xmlns:a16="http://schemas.microsoft.com/office/drawing/2014/main" id="{EE95C991-ED6B-4B5D-8407-EE08534069FC}"/>
            </a:ext>
          </a:extLst>
        </xdr:cNvPr>
        <xdr:cNvCxnSpPr/>
      </xdr:nvCxnSpPr>
      <xdr:spPr>
        <a:xfrm flipH="1">
          <a:off x="4917458" y="2514600"/>
          <a:ext cx="340342" cy="0"/>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1368415</xdr:colOff>
      <xdr:row>5</xdr:row>
      <xdr:rowOff>3961127</xdr:rowOff>
    </xdr:from>
    <xdr:to>
      <xdr:col>5</xdr:col>
      <xdr:colOff>807137</xdr:colOff>
      <xdr:row>5</xdr:row>
      <xdr:rowOff>4574879</xdr:rowOff>
    </xdr:to>
    <xdr:sp macro="" textlink="">
      <xdr:nvSpPr>
        <xdr:cNvPr id="22" name="ZoneTexte 21">
          <a:extLst>
            <a:ext uri="{FF2B5EF4-FFF2-40B4-BE49-F238E27FC236}">
              <a16:creationId xmlns:a16="http://schemas.microsoft.com/office/drawing/2014/main" id="{85681B75-E372-470B-8407-17FA169B9616}"/>
            </a:ext>
          </a:extLst>
        </xdr:cNvPr>
        <xdr:cNvSpPr txBox="1"/>
      </xdr:nvSpPr>
      <xdr:spPr>
        <a:xfrm>
          <a:off x="12157065" y="5504177"/>
          <a:ext cx="1912047"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accent3"/>
              </a:solidFill>
            </a:rPr>
            <a:t>Hydro</a:t>
          </a:r>
        </a:p>
        <a:p>
          <a:pPr algn="l"/>
          <a:r>
            <a:rPr lang="fr-FR" sz="1600" b="1" baseline="0">
              <a:solidFill>
                <a:schemeClr val="accent3"/>
              </a:solidFill>
              <a:latin typeface="+mn-lt"/>
              <a:ea typeface="+mn-ea"/>
              <a:cs typeface="+mn-cs"/>
            </a:rPr>
            <a:t>18 </a:t>
          </a:r>
          <a:r>
            <a:rPr lang="fr-FR" sz="1600" b="1">
              <a:solidFill>
                <a:schemeClr val="accent3"/>
              </a:solidFill>
              <a:latin typeface="+mn-lt"/>
              <a:ea typeface="+mn-ea"/>
              <a:cs typeface="+mn-cs"/>
            </a:rPr>
            <a:t>%</a:t>
          </a:r>
        </a:p>
      </xdr:txBody>
    </xdr:sp>
    <xdr:clientData/>
  </xdr:twoCellAnchor>
  <xdr:twoCellAnchor>
    <xdr:from>
      <xdr:col>4</xdr:col>
      <xdr:colOff>1436997</xdr:colOff>
      <xdr:row>5</xdr:row>
      <xdr:rowOff>2416629</xdr:rowOff>
    </xdr:from>
    <xdr:to>
      <xdr:col>5</xdr:col>
      <xdr:colOff>590022</xdr:colOff>
      <xdr:row>5</xdr:row>
      <xdr:rowOff>2416629</xdr:rowOff>
    </xdr:to>
    <xdr:cxnSp macro="">
      <xdr:nvCxnSpPr>
        <xdr:cNvPr id="23" name="Connecteur droit 22">
          <a:extLst>
            <a:ext uri="{FF2B5EF4-FFF2-40B4-BE49-F238E27FC236}">
              <a16:creationId xmlns:a16="http://schemas.microsoft.com/office/drawing/2014/main" id="{0B993CAC-08D3-4465-B9CB-4EF24EBAC233}"/>
            </a:ext>
          </a:extLst>
        </xdr:cNvPr>
        <xdr:cNvCxnSpPr/>
      </xdr:nvCxnSpPr>
      <xdr:spPr>
        <a:xfrm flipV="1">
          <a:off x="12228822" y="3959679"/>
          <a:ext cx="1620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1435777</xdr:colOff>
      <xdr:row>5</xdr:row>
      <xdr:rowOff>3945083</xdr:rowOff>
    </xdr:from>
    <xdr:to>
      <xdr:col>5</xdr:col>
      <xdr:colOff>1185086</xdr:colOff>
      <xdr:row>5</xdr:row>
      <xdr:rowOff>3945083</xdr:rowOff>
    </xdr:to>
    <xdr:cxnSp macro="">
      <xdr:nvCxnSpPr>
        <xdr:cNvPr id="24" name="Connecteur droit 23">
          <a:extLst>
            <a:ext uri="{FF2B5EF4-FFF2-40B4-BE49-F238E27FC236}">
              <a16:creationId xmlns:a16="http://schemas.microsoft.com/office/drawing/2014/main" id="{7BB70D4B-F1D6-4201-9263-0BB4FDBFC696}"/>
            </a:ext>
          </a:extLst>
        </xdr:cNvPr>
        <xdr:cNvCxnSpPr/>
      </xdr:nvCxnSpPr>
      <xdr:spPr>
        <a:xfrm flipV="1">
          <a:off x="12230777" y="5488133"/>
          <a:ext cx="2216284" cy="0"/>
        </a:xfrm>
        <a:prstGeom prst="line">
          <a:avLst/>
        </a:prstGeom>
        <a:ln w="19050">
          <a:solidFill>
            <a:schemeClr val="accent3"/>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1201346</xdr:colOff>
      <xdr:row>5</xdr:row>
      <xdr:rowOff>2299855</xdr:rowOff>
    </xdr:from>
    <xdr:to>
      <xdr:col>7</xdr:col>
      <xdr:colOff>521600</xdr:colOff>
      <xdr:row>5</xdr:row>
      <xdr:rowOff>2299855</xdr:rowOff>
    </xdr:to>
    <xdr:cxnSp macro="">
      <xdr:nvCxnSpPr>
        <xdr:cNvPr id="25" name="Connecteur droit 24">
          <a:extLst>
            <a:ext uri="{FF2B5EF4-FFF2-40B4-BE49-F238E27FC236}">
              <a16:creationId xmlns:a16="http://schemas.microsoft.com/office/drawing/2014/main" id="{94051260-609B-4E33-90B5-313CD957ABE6}"/>
            </a:ext>
          </a:extLst>
        </xdr:cNvPr>
        <xdr:cNvCxnSpPr/>
      </xdr:nvCxnSpPr>
      <xdr:spPr>
        <a:xfrm flipV="1">
          <a:off x="16927121" y="3839730"/>
          <a:ext cx="1485604"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1305822</xdr:colOff>
      <xdr:row>5</xdr:row>
      <xdr:rowOff>2418259</xdr:rowOff>
    </xdr:from>
    <xdr:to>
      <xdr:col>5</xdr:col>
      <xdr:colOff>1304566</xdr:colOff>
      <xdr:row>5</xdr:row>
      <xdr:rowOff>3447718</xdr:rowOff>
    </xdr:to>
    <xdr:sp macro="" textlink="">
      <xdr:nvSpPr>
        <xdr:cNvPr id="27" name="ZoneTexte 26">
          <a:extLst>
            <a:ext uri="{FF2B5EF4-FFF2-40B4-BE49-F238E27FC236}">
              <a16:creationId xmlns:a16="http://schemas.microsoft.com/office/drawing/2014/main" id="{11ABC92F-79BD-4854-B0C5-03044E0C76A0}"/>
            </a:ext>
          </a:extLst>
        </xdr:cNvPr>
        <xdr:cNvSpPr txBox="1"/>
      </xdr:nvSpPr>
      <xdr:spPr>
        <a:xfrm>
          <a:off x="11497572" y="3870822"/>
          <a:ext cx="2356182"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Other</a:t>
          </a:r>
          <a:br>
            <a:rPr lang="fr-FR" sz="1600" b="1">
              <a:solidFill>
                <a:srgbClr val="509E2F"/>
              </a:solidFill>
            </a:rPr>
          </a:br>
          <a:r>
            <a:rPr lang="fr-FR" sz="1600" b="1">
              <a:solidFill>
                <a:schemeClr val="accent6"/>
              </a:solidFill>
            </a:rPr>
            <a:t>Renewables </a:t>
          </a:r>
          <a:r>
            <a:rPr lang="fr-FR" sz="1600" b="1" baseline="30000">
              <a:solidFill>
                <a:schemeClr val="accent6"/>
              </a:solidFill>
            </a:rPr>
            <a:t>(5)</a:t>
          </a:r>
        </a:p>
        <a:p>
          <a:pPr algn="l"/>
          <a:r>
            <a:rPr lang="fr-FR" sz="1600" b="1" baseline="0">
              <a:solidFill>
                <a:schemeClr val="accent6"/>
              </a:solidFill>
              <a:latin typeface="+mn-lt"/>
              <a:ea typeface="+mn-ea"/>
              <a:cs typeface="+mn-cs"/>
            </a:rPr>
            <a:t>11 </a:t>
          </a:r>
          <a:r>
            <a:rPr lang="fr-FR" sz="1600" b="1">
              <a:solidFill>
                <a:schemeClr val="accent6"/>
              </a:solidFill>
              <a:latin typeface="+mn-lt"/>
              <a:ea typeface="+mn-ea"/>
              <a:cs typeface="+mn-cs"/>
            </a:rPr>
            <a:t>%</a:t>
          </a:r>
        </a:p>
      </xdr:txBody>
    </xdr:sp>
    <xdr:clientData/>
  </xdr:twoCellAnchor>
  <xdr:twoCellAnchor>
    <xdr:from>
      <xdr:col>5</xdr:col>
      <xdr:colOff>2173941</xdr:colOff>
      <xdr:row>5</xdr:row>
      <xdr:rowOff>986117</xdr:rowOff>
    </xdr:from>
    <xdr:to>
      <xdr:col>5</xdr:col>
      <xdr:colOff>2187223</xdr:colOff>
      <xdr:row>5</xdr:row>
      <xdr:rowOff>1270000</xdr:rowOff>
    </xdr:to>
    <xdr:cxnSp macro="">
      <xdr:nvCxnSpPr>
        <xdr:cNvPr id="26" name="Connecteur droit 25">
          <a:extLst>
            <a:ext uri="{FF2B5EF4-FFF2-40B4-BE49-F238E27FC236}">
              <a16:creationId xmlns:a16="http://schemas.microsoft.com/office/drawing/2014/main" id="{0F6A383A-BA7A-4BBA-952C-8F87D39DA2AF}"/>
            </a:ext>
          </a:extLst>
        </xdr:cNvPr>
        <xdr:cNvCxnSpPr/>
      </xdr:nvCxnSpPr>
      <xdr:spPr>
        <a:xfrm flipH="1" flipV="1">
          <a:off x="14709311" y="2444265"/>
          <a:ext cx="13282" cy="283883"/>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1362831</xdr:colOff>
      <xdr:row>5</xdr:row>
      <xdr:rowOff>1562057</xdr:rowOff>
    </xdr:from>
    <xdr:to>
      <xdr:col>4</xdr:col>
      <xdr:colOff>2254724</xdr:colOff>
      <xdr:row>5</xdr:row>
      <xdr:rowOff>2228808</xdr:rowOff>
    </xdr:to>
    <xdr:sp macro="" textlink="">
      <xdr:nvSpPr>
        <xdr:cNvPr id="28" name="ZoneTexte 27">
          <a:extLst>
            <a:ext uri="{FF2B5EF4-FFF2-40B4-BE49-F238E27FC236}">
              <a16:creationId xmlns:a16="http://schemas.microsoft.com/office/drawing/2014/main" id="{EC78F873-5A51-4F7B-9FE8-E30FB83FCE77}"/>
            </a:ext>
          </a:extLst>
        </xdr:cNvPr>
        <xdr:cNvSpPr txBox="1"/>
      </xdr:nvSpPr>
      <xdr:spPr>
        <a:xfrm>
          <a:off x="12154656" y="3105107"/>
          <a:ext cx="891893"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FC000"/>
              </a:solidFill>
            </a:rPr>
            <a:t>Gas</a:t>
          </a:r>
        </a:p>
        <a:p>
          <a:pPr algn="l"/>
          <a:r>
            <a:rPr lang="fr-FR" sz="1600" b="1">
              <a:solidFill>
                <a:srgbClr val="FFC000"/>
              </a:solidFill>
            </a:rPr>
            <a:t>10 %</a:t>
          </a:r>
        </a:p>
      </xdr:txBody>
    </xdr:sp>
    <xdr:clientData/>
  </xdr:twoCellAnchor>
  <xdr:twoCellAnchor>
    <xdr:from>
      <xdr:col>4</xdr:col>
      <xdr:colOff>1379781</xdr:colOff>
      <xdr:row>5</xdr:row>
      <xdr:rowOff>621734</xdr:rowOff>
    </xdr:from>
    <xdr:to>
      <xdr:col>4</xdr:col>
      <xdr:colOff>2070039</xdr:colOff>
      <xdr:row>5</xdr:row>
      <xdr:rowOff>1219611</xdr:rowOff>
    </xdr:to>
    <xdr:sp macro="" textlink="">
      <xdr:nvSpPr>
        <xdr:cNvPr id="29" name="ZoneTexte 28">
          <a:extLst>
            <a:ext uri="{FF2B5EF4-FFF2-40B4-BE49-F238E27FC236}">
              <a16:creationId xmlns:a16="http://schemas.microsoft.com/office/drawing/2014/main" id="{A1A26A33-87EC-4CDE-AFE2-34E97DD03D9A}"/>
            </a:ext>
          </a:extLst>
        </xdr:cNvPr>
        <xdr:cNvSpPr txBox="1"/>
      </xdr:nvSpPr>
      <xdr:spPr>
        <a:xfrm>
          <a:off x="12171606" y="2164784"/>
          <a:ext cx="690258" cy="597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tx1"/>
              </a:solidFill>
            </a:rPr>
            <a:t>Fuel</a:t>
          </a:r>
        </a:p>
        <a:p>
          <a:pPr algn="l"/>
          <a:r>
            <a:rPr lang="fr-FR" sz="1600" b="1">
              <a:solidFill>
                <a:schemeClr val="tx1"/>
              </a:solidFill>
            </a:rPr>
            <a:t>3 %</a:t>
          </a:r>
        </a:p>
      </xdr:txBody>
    </xdr:sp>
    <xdr:clientData/>
  </xdr:twoCellAnchor>
  <xdr:twoCellAnchor>
    <xdr:from>
      <xdr:col>4</xdr:col>
      <xdr:colOff>1455317</xdr:colOff>
      <xdr:row>5</xdr:row>
      <xdr:rowOff>1222417</xdr:rowOff>
    </xdr:from>
    <xdr:to>
      <xdr:col>5</xdr:col>
      <xdr:colOff>2086023</xdr:colOff>
      <xdr:row>5</xdr:row>
      <xdr:rowOff>1222417</xdr:rowOff>
    </xdr:to>
    <xdr:cxnSp macro="">
      <xdr:nvCxnSpPr>
        <xdr:cNvPr id="30" name="Connecteur droit 29">
          <a:extLst>
            <a:ext uri="{FF2B5EF4-FFF2-40B4-BE49-F238E27FC236}">
              <a16:creationId xmlns:a16="http://schemas.microsoft.com/office/drawing/2014/main" id="{B19AAE0E-2259-4C04-A159-197AD1C669DB}"/>
            </a:ext>
          </a:extLst>
        </xdr:cNvPr>
        <xdr:cNvCxnSpPr/>
      </xdr:nvCxnSpPr>
      <xdr:spPr>
        <a:xfrm flipV="1">
          <a:off x="12246582" y="2768829"/>
          <a:ext cx="3096000" cy="0"/>
        </a:xfrm>
        <a:prstGeom prst="line">
          <a:avLst/>
        </a:prstGeom>
        <a:ln w="1905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1454271</xdr:colOff>
      <xdr:row>5</xdr:row>
      <xdr:rowOff>1549367</xdr:rowOff>
    </xdr:from>
    <xdr:to>
      <xdr:col>5</xdr:col>
      <xdr:colOff>1203580</xdr:colOff>
      <xdr:row>5</xdr:row>
      <xdr:rowOff>1549367</xdr:rowOff>
    </xdr:to>
    <xdr:cxnSp macro="">
      <xdr:nvCxnSpPr>
        <xdr:cNvPr id="31" name="Connecteur droit 30">
          <a:extLst>
            <a:ext uri="{FF2B5EF4-FFF2-40B4-BE49-F238E27FC236}">
              <a16:creationId xmlns:a16="http://schemas.microsoft.com/office/drawing/2014/main" id="{2C809FD3-FBB0-4783-9F0B-B68920135140}"/>
            </a:ext>
          </a:extLst>
        </xdr:cNvPr>
        <xdr:cNvCxnSpPr/>
      </xdr:nvCxnSpPr>
      <xdr:spPr>
        <a:xfrm>
          <a:off x="12249271" y="3095592"/>
          <a:ext cx="2216284" cy="0"/>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1690252</xdr:colOff>
      <xdr:row>5</xdr:row>
      <xdr:rowOff>1731816</xdr:rowOff>
    </xdr:from>
    <xdr:to>
      <xdr:col>7</xdr:col>
      <xdr:colOff>1478479</xdr:colOff>
      <xdr:row>5</xdr:row>
      <xdr:rowOff>2576943</xdr:rowOff>
    </xdr:to>
    <xdr:sp macro="" textlink="">
      <xdr:nvSpPr>
        <xdr:cNvPr id="32" name="ZoneTexte 31">
          <a:extLst>
            <a:ext uri="{FF2B5EF4-FFF2-40B4-BE49-F238E27FC236}">
              <a16:creationId xmlns:a16="http://schemas.microsoft.com/office/drawing/2014/main" id="{343ED0E8-0FEA-492E-BA82-E74D9B45B0FB}"/>
            </a:ext>
          </a:extLst>
        </xdr:cNvPr>
        <xdr:cNvSpPr txBox="1"/>
      </xdr:nvSpPr>
      <xdr:spPr>
        <a:xfrm>
          <a:off x="17412852" y="3274866"/>
          <a:ext cx="1950402" cy="848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2060"/>
              </a:solidFill>
            </a:rPr>
            <a:t>57 %</a:t>
          </a:r>
          <a:r>
            <a:rPr lang="fr-FR" sz="1600" b="1">
              <a:solidFill>
                <a:srgbClr val="002060"/>
              </a:solidFill>
            </a:rPr>
            <a:t> </a:t>
          </a:r>
        </a:p>
        <a:p>
          <a:r>
            <a:rPr lang="fr-FR" sz="1600" b="1">
              <a:solidFill>
                <a:srgbClr val="001A70"/>
              </a:solidFill>
            </a:rPr>
            <a:t>Nuclear</a:t>
          </a:r>
        </a:p>
      </xdr:txBody>
    </xdr:sp>
    <xdr:clientData/>
  </xdr:twoCellAnchor>
  <xdr:twoCellAnchor>
    <xdr:from>
      <xdr:col>5</xdr:col>
      <xdr:colOff>1785320</xdr:colOff>
      <xdr:row>5</xdr:row>
      <xdr:rowOff>979714</xdr:rowOff>
    </xdr:from>
    <xdr:to>
      <xdr:col>5</xdr:col>
      <xdr:colOff>2177142</xdr:colOff>
      <xdr:row>5</xdr:row>
      <xdr:rowOff>979746</xdr:rowOff>
    </xdr:to>
    <xdr:cxnSp macro="">
      <xdr:nvCxnSpPr>
        <xdr:cNvPr id="33" name="Connecteur droit 32">
          <a:extLst>
            <a:ext uri="{FF2B5EF4-FFF2-40B4-BE49-F238E27FC236}">
              <a16:creationId xmlns:a16="http://schemas.microsoft.com/office/drawing/2014/main" id="{34E5A0C9-365A-478C-9ED0-DA0B3A69D69D}"/>
            </a:ext>
          </a:extLst>
        </xdr:cNvPr>
        <xdr:cNvCxnSpPr/>
      </xdr:nvCxnSpPr>
      <xdr:spPr>
        <a:xfrm flipH="1">
          <a:off x="14815520" y="2536371"/>
          <a:ext cx="391822" cy="32"/>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1278797</xdr:colOff>
      <xdr:row>5</xdr:row>
      <xdr:rowOff>2563090</xdr:rowOff>
    </xdr:from>
    <xdr:to>
      <xdr:col>6</xdr:col>
      <xdr:colOff>581892</xdr:colOff>
      <xdr:row>5</xdr:row>
      <xdr:rowOff>3435927</xdr:rowOff>
    </xdr:to>
    <xdr:sp macro="" textlink="">
      <xdr:nvSpPr>
        <xdr:cNvPr id="34" name="ZoneTexte 33">
          <a:extLst>
            <a:ext uri="{FF2B5EF4-FFF2-40B4-BE49-F238E27FC236}">
              <a16:creationId xmlns:a16="http://schemas.microsoft.com/office/drawing/2014/main" id="{387252FD-A439-4C2A-8D1E-A0A3ADCBD154}"/>
            </a:ext>
          </a:extLst>
        </xdr:cNvPr>
        <xdr:cNvSpPr txBox="1"/>
      </xdr:nvSpPr>
      <xdr:spPr>
        <a:xfrm>
          <a:off x="14537597" y="4102965"/>
          <a:ext cx="1766895" cy="87918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118,8GW</a:t>
          </a:r>
        </a:p>
      </xdr:txBody>
    </xdr:sp>
    <xdr:clientData/>
  </xdr:twoCellAnchor>
  <xdr:twoCellAnchor>
    <xdr:from>
      <xdr:col>2</xdr:col>
      <xdr:colOff>849716</xdr:colOff>
      <xdr:row>5</xdr:row>
      <xdr:rowOff>3579244</xdr:rowOff>
    </xdr:from>
    <xdr:to>
      <xdr:col>2</xdr:col>
      <xdr:colOff>1643949</xdr:colOff>
      <xdr:row>5</xdr:row>
      <xdr:rowOff>3936440</xdr:rowOff>
    </xdr:to>
    <xdr:cxnSp macro="">
      <xdr:nvCxnSpPr>
        <xdr:cNvPr id="44" name="Connecteur droit 15">
          <a:extLst>
            <a:ext uri="{FF2B5EF4-FFF2-40B4-BE49-F238E27FC236}">
              <a16:creationId xmlns:a16="http://schemas.microsoft.com/office/drawing/2014/main" id="{E447576C-1AA8-4E2E-AE31-2DEA1131BFB2}"/>
            </a:ext>
          </a:extLst>
        </xdr:cNvPr>
        <xdr:cNvCxnSpPr>
          <a:endCxn id="47" idx="0"/>
        </xdr:cNvCxnSpPr>
      </xdr:nvCxnSpPr>
      <xdr:spPr>
        <a:xfrm>
          <a:off x="7040966" y="5055619"/>
          <a:ext cx="794233" cy="357196"/>
        </a:xfrm>
        <a:prstGeom prst="line">
          <a:avLst/>
        </a:prstGeom>
        <a:ln w="28575">
          <a:solidFill>
            <a:schemeClr val="accent6">
              <a:lumMod val="75000"/>
            </a:schemeClr>
          </a:solidFill>
          <a:prstDash val="dashDot"/>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1710141</xdr:colOff>
      <xdr:row>5</xdr:row>
      <xdr:rowOff>3556228</xdr:rowOff>
    </xdr:from>
    <xdr:to>
      <xdr:col>7</xdr:col>
      <xdr:colOff>282861</xdr:colOff>
      <xdr:row>5</xdr:row>
      <xdr:rowOff>3899097</xdr:rowOff>
    </xdr:to>
    <xdr:cxnSp macro="">
      <xdr:nvCxnSpPr>
        <xdr:cNvPr id="46" name="Connecteur droit 15">
          <a:extLst>
            <a:ext uri="{FF2B5EF4-FFF2-40B4-BE49-F238E27FC236}">
              <a16:creationId xmlns:a16="http://schemas.microsoft.com/office/drawing/2014/main" id="{F55BDF07-B366-4C8E-ADCE-52D40D2D55BF}"/>
            </a:ext>
          </a:extLst>
        </xdr:cNvPr>
        <xdr:cNvCxnSpPr>
          <a:endCxn id="49" idx="0"/>
        </xdr:cNvCxnSpPr>
      </xdr:nvCxnSpPr>
      <xdr:spPr>
        <a:xfrm>
          <a:off x="16616766" y="5032603"/>
          <a:ext cx="644408" cy="342869"/>
        </a:xfrm>
        <a:prstGeom prst="line">
          <a:avLst/>
        </a:prstGeom>
        <a:ln w="28575">
          <a:solidFill>
            <a:schemeClr val="accent6">
              <a:lumMod val="75000"/>
            </a:schemeClr>
          </a:solidFill>
          <a:prstDash val="dashDot"/>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835538</xdr:colOff>
      <xdr:row>5</xdr:row>
      <xdr:rowOff>3939615</xdr:rowOff>
    </xdr:from>
    <xdr:to>
      <xdr:col>3</xdr:col>
      <xdr:colOff>283275</xdr:colOff>
      <xdr:row>5</xdr:row>
      <xdr:rowOff>4261411</xdr:rowOff>
    </xdr:to>
    <xdr:sp macro="" textlink="">
      <xdr:nvSpPr>
        <xdr:cNvPr id="47" name="TextBox 46">
          <a:extLst>
            <a:ext uri="{FF2B5EF4-FFF2-40B4-BE49-F238E27FC236}">
              <a16:creationId xmlns:a16="http://schemas.microsoft.com/office/drawing/2014/main" id="{6D0F808F-33BA-B15F-5B04-40C580A4C567}"/>
            </a:ext>
          </a:extLst>
        </xdr:cNvPr>
        <xdr:cNvSpPr txBox="1"/>
      </xdr:nvSpPr>
      <xdr:spPr>
        <a:xfrm>
          <a:off x="7026788" y="5415990"/>
          <a:ext cx="1519425" cy="321796"/>
        </a:xfrm>
        <a:prstGeom prst="rect">
          <a:avLst/>
        </a:prstGeom>
        <a:solidFill>
          <a:schemeClr val="lt1"/>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accent6">
                  <a:lumMod val="75000"/>
                </a:schemeClr>
              </a:solidFill>
              <a:latin typeface="+mn-lt"/>
              <a:ea typeface="+mn-ea"/>
              <a:cs typeface="+mn-cs"/>
            </a:rPr>
            <a:t>Decarbonised</a:t>
          </a:r>
        </a:p>
      </xdr:txBody>
    </xdr:sp>
    <xdr:clientData/>
  </xdr:twoCellAnchor>
  <xdr:twoCellAnchor>
    <xdr:from>
      <xdr:col>6</xdr:col>
      <xdr:colOff>1643935</xdr:colOff>
      <xdr:row>5</xdr:row>
      <xdr:rowOff>3902272</xdr:rowOff>
    </xdr:from>
    <xdr:to>
      <xdr:col>7</xdr:col>
      <xdr:colOff>1091672</xdr:colOff>
      <xdr:row>5</xdr:row>
      <xdr:rowOff>4220893</xdr:rowOff>
    </xdr:to>
    <xdr:sp macro="" textlink="">
      <xdr:nvSpPr>
        <xdr:cNvPr id="49" name="TextBox 48">
          <a:extLst>
            <a:ext uri="{FF2B5EF4-FFF2-40B4-BE49-F238E27FC236}">
              <a16:creationId xmlns:a16="http://schemas.microsoft.com/office/drawing/2014/main" id="{BC85FA9B-A2F2-45B8-9511-D7470CE36354}"/>
            </a:ext>
          </a:extLst>
        </xdr:cNvPr>
        <xdr:cNvSpPr txBox="1"/>
      </xdr:nvSpPr>
      <xdr:spPr>
        <a:xfrm>
          <a:off x="16550560" y="5378647"/>
          <a:ext cx="1519425" cy="318621"/>
        </a:xfrm>
        <a:prstGeom prst="rect">
          <a:avLst/>
        </a:prstGeom>
        <a:solidFill>
          <a:schemeClr val="lt1"/>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accent6">
                  <a:lumMod val="75000"/>
                </a:schemeClr>
              </a:solidFill>
              <a:latin typeface="+mn-lt"/>
              <a:ea typeface="+mn-ea"/>
              <a:cs typeface="+mn-cs"/>
            </a:rPr>
            <a:t>Decarbonised</a:t>
          </a:r>
        </a:p>
      </xdr:txBody>
    </xdr:sp>
    <xdr:clientData/>
  </xdr:twoCellAnchor>
  <xdr:twoCellAnchor>
    <xdr:from>
      <xdr:col>5</xdr:col>
      <xdr:colOff>308060</xdr:colOff>
      <xdr:row>5</xdr:row>
      <xdr:rowOff>1059363</xdr:rowOff>
    </xdr:from>
    <xdr:to>
      <xdr:col>6</xdr:col>
      <xdr:colOff>1790818</xdr:colOff>
      <xdr:row>5</xdr:row>
      <xdr:rowOff>4932463</xdr:rowOff>
    </xdr:to>
    <xdr:sp macro="" textlink="">
      <xdr:nvSpPr>
        <xdr:cNvPr id="36" name="Arc plein 50">
          <a:extLst>
            <a:ext uri="{FF2B5EF4-FFF2-40B4-BE49-F238E27FC236}">
              <a16:creationId xmlns:a16="http://schemas.microsoft.com/office/drawing/2014/main" id="{C8EDDF90-98A5-41BC-BE12-96B7230E7E6B}"/>
            </a:ext>
          </a:extLst>
        </xdr:cNvPr>
        <xdr:cNvSpPr/>
      </xdr:nvSpPr>
      <xdr:spPr>
        <a:xfrm rot="15819898">
          <a:off x="12840796" y="2528378"/>
          <a:ext cx="3873100" cy="3840195"/>
        </a:xfrm>
        <a:prstGeom prst="blockArc">
          <a:avLst>
            <a:gd name="adj1" fmla="val 528293"/>
            <a:gd name="adj2" fmla="val 19038437"/>
            <a:gd name="adj3" fmla="val 0"/>
          </a:avLst>
        </a:prstGeom>
        <a:solidFill>
          <a:schemeClr val="tx1"/>
        </a:solidFill>
        <a:ln>
          <a:solidFill>
            <a:schemeClr val="accent6">
              <a:lumMod val="7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rtl="0">
            <a:defRPr lang="en-GB"/>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5F5F5F"/>
            </a:solidFill>
            <a:effectLst/>
            <a:uLnTx/>
            <a:uFillTx/>
            <a:latin typeface="Arial" panose="020B0604020202020204"/>
            <a:ea typeface="+mn-ea"/>
            <a:cs typeface="+mn-cs"/>
          </a:endParaRPr>
        </a:p>
      </xdr:txBody>
    </xdr:sp>
    <xdr:clientData/>
  </xdr:twoCellAnchor>
  <xdr:twoCellAnchor>
    <xdr:from>
      <xdr:col>0</xdr:col>
      <xdr:colOff>3383508</xdr:colOff>
      <xdr:row>5</xdr:row>
      <xdr:rowOff>1044973</xdr:rowOff>
    </xdr:from>
    <xdr:to>
      <xdr:col>2</xdr:col>
      <xdr:colOff>911225</xdr:colOff>
      <xdr:row>5</xdr:row>
      <xdr:rowOff>4895213</xdr:rowOff>
    </xdr:to>
    <xdr:sp macro="" textlink="">
      <xdr:nvSpPr>
        <xdr:cNvPr id="218" name="Arc plein 50">
          <a:extLst>
            <a:ext uri="{FF2B5EF4-FFF2-40B4-BE49-F238E27FC236}">
              <a16:creationId xmlns:a16="http://schemas.microsoft.com/office/drawing/2014/main" id="{989E1FE2-8D13-480E-A569-85AF771C8E90}"/>
            </a:ext>
          </a:extLst>
        </xdr:cNvPr>
        <xdr:cNvSpPr/>
      </xdr:nvSpPr>
      <xdr:spPr>
        <a:xfrm rot="15819898">
          <a:off x="3404463" y="2308450"/>
          <a:ext cx="3850240" cy="3892149"/>
        </a:xfrm>
        <a:prstGeom prst="blockArc">
          <a:avLst>
            <a:gd name="adj1" fmla="val 292282"/>
            <a:gd name="adj2" fmla="val 19038437"/>
            <a:gd name="adj3" fmla="val 0"/>
          </a:avLst>
        </a:prstGeom>
        <a:solidFill>
          <a:schemeClr val="tx1"/>
        </a:solidFill>
        <a:ln>
          <a:solidFill>
            <a:schemeClr val="accent6">
              <a:lumMod val="7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rtl="0">
            <a:defRPr lang="en-GB"/>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5F5F5F"/>
            </a:solidFill>
            <a:effectLst/>
            <a:uLnTx/>
            <a:uFillTx/>
            <a:latin typeface="Arial" panose="020B060402020202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217656</xdr:colOff>
      <xdr:row>0</xdr:row>
      <xdr:rowOff>125381</xdr:rowOff>
    </xdr:from>
    <xdr:ext cx="907651" cy="403786"/>
    <xdr:pic>
      <xdr:nvPicPr>
        <xdr:cNvPr id="2" name="Image 1" descr="EDF_Logo_blanc.png">
          <a:extLst>
            <a:ext uri="{FF2B5EF4-FFF2-40B4-BE49-F238E27FC236}">
              <a16:creationId xmlns:a16="http://schemas.microsoft.com/office/drawing/2014/main" id="{FA9301DE-02C0-419A-A8C7-E50682A058BE}"/>
            </a:ext>
          </a:extLst>
        </xdr:cNvPr>
        <xdr:cNvPicPr>
          <a:picLocks noChangeAspect="1"/>
        </xdr:cNvPicPr>
      </xdr:nvPicPr>
      <xdr:blipFill>
        <a:blip xmlns:r="http://schemas.openxmlformats.org/officeDocument/2006/relationships" r:embed="rId1" cstate="print"/>
        <a:stretch>
          <a:fillRect/>
        </a:stretch>
      </xdr:blipFill>
      <xdr:spPr>
        <a:xfrm>
          <a:off x="217656" y="125381"/>
          <a:ext cx="907651" cy="403786"/>
        </a:xfrm>
        <a:prstGeom prst="rect">
          <a:avLst/>
        </a:prstGeom>
      </xdr:spPr>
    </xdr:pic>
    <xdr:clientData/>
  </xdr:oneCellAnchor>
  <xdr:twoCellAnchor editAs="oneCell">
    <xdr:from>
      <xdr:col>4</xdr:col>
      <xdr:colOff>1616630</xdr:colOff>
      <xdr:row>5</xdr:row>
      <xdr:rowOff>227204</xdr:rowOff>
    </xdr:from>
    <xdr:to>
      <xdr:col>7</xdr:col>
      <xdr:colOff>591186</xdr:colOff>
      <xdr:row>27</xdr:row>
      <xdr:rowOff>133773</xdr:rowOff>
    </xdr:to>
    <xdr:pic>
      <xdr:nvPicPr>
        <xdr:cNvPr id="3" name="Picture 2">
          <a:extLst>
            <a:ext uri="{FF2B5EF4-FFF2-40B4-BE49-F238E27FC236}">
              <a16:creationId xmlns:a16="http://schemas.microsoft.com/office/drawing/2014/main" id="{3CE0746C-1963-02B9-1106-6FA5B6D5AF1A}"/>
            </a:ext>
          </a:extLst>
        </xdr:cNvPr>
        <xdr:cNvPicPr>
          <a:picLocks noChangeAspect="1"/>
        </xdr:cNvPicPr>
      </xdr:nvPicPr>
      <xdr:blipFill>
        <a:blip xmlns:r="http://schemas.openxmlformats.org/officeDocument/2006/relationships" r:embed="rId2"/>
        <a:stretch>
          <a:fillRect/>
        </a:stretch>
      </xdr:blipFill>
      <xdr:spPr>
        <a:xfrm>
          <a:off x="8021974" y="1939956"/>
          <a:ext cx="4358037" cy="4273141"/>
        </a:xfrm>
        <a:prstGeom prst="rect">
          <a:avLst/>
        </a:prstGeom>
      </xdr:spPr>
    </xdr:pic>
    <xdr:clientData/>
  </xdr:twoCellAnchor>
  <xdr:twoCellAnchor>
    <xdr:from>
      <xdr:col>5</xdr:col>
      <xdr:colOff>947163</xdr:colOff>
      <xdr:row>30</xdr:row>
      <xdr:rowOff>86936</xdr:rowOff>
    </xdr:from>
    <xdr:to>
      <xdr:col>7</xdr:col>
      <xdr:colOff>13369</xdr:colOff>
      <xdr:row>44</xdr:row>
      <xdr:rowOff>18184</xdr:rowOff>
    </xdr:to>
    <xdr:grpSp>
      <xdr:nvGrpSpPr>
        <xdr:cNvPr id="4" name="Groupe 3">
          <a:extLst>
            <a:ext uri="{FF2B5EF4-FFF2-40B4-BE49-F238E27FC236}">
              <a16:creationId xmlns:a16="http://schemas.microsoft.com/office/drawing/2014/main" id="{B5260110-D4CD-4D5A-BCB1-3CA3F457D20E}"/>
            </a:ext>
          </a:extLst>
        </xdr:cNvPr>
        <xdr:cNvGrpSpPr/>
      </xdr:nvGrpSpPr>
      <xdr:grpSpPr>
        <a:xfrm>
          <a:off x="9619449" y="6400650"/>
          <a:ext cx="2972968" cy="2918772"/>
          <a:chOff x="8451552" y="1632146"/>
          <a:chExt cx="2994023" cy="2976563"/>
        </a:xfrm>
      </xdr:grpSpPr>
      <xdr:sp macro="" textlink="">
        <xdr:nvSpPr>
          <xdr:cNvPr id="5" name="Freeform 23">
            <a:extLst>
              <a:ext uri="{FF2B5EF4-FFF2-40B4-BE49-F238E27FC236}">
                <a16:creationId xmlns:a16="http://schemas.microsoft.com/office/drawing/2014/main" id="{397222CD-6CFC-428E-A8B2-8935BFA7EA33}"/>
              </a:ext>
            </a:extLst>
          </xdr:cNvPr>
          <xdr:cNvSpPr>
            <a:spLocks/>
          </xdr:cNvSpPr>
        </xdr:nvSpPr>
        <xdr:spPr bwMode="auto">
          <a:xfrm>
            <a:off x="9008132" y="1632146"/>
            <a:ext cx="1665288" cy="2976563"/>
          </a:xfrm>
          <a:custGeom>
            <a:avLst/>
            <a:gdLst>
              <a:gd name="T0" fmla="*/ 631 w 1924"/>
              <a:gd name="T1" fmla="*/ 40 h 3041"/>
              <a:gd name="T2" fmla="*/ 479 w 1924"/>
              <a:gd name="T3" fmla="*/ 52 h 3041"/>
              <a:gd name="T4" fmla="*/ 305 w 1924"/>
              <a:gd name="T5" fmla="*/ 139 h 3041"/>
              <a:gd name="T6" fmla="*/ 274 w 1924"/>
              <a:gd name="T7" fmla="*/ 289 h 3041"/>
              <a:gd name="T8" fmla="*/ 206 w 1924"/>
              <a:gd name="T9" fmla="*/ 401 h 3041"/>
              <a:gd name="T10" fmla="*/ 214 w 1924"/>
              <a:gd name="T11" fmla="*/ 513 h 3041"/>
              <a:gd name="T12" fmla="*/ 124 w 1924"/>
              <a:gd name="T13" fmla="*/ 619 h 3041"/>
              <a:gd name="T14" fmla="*/ 262 w 1924"/>
              <a:gd name="T15" fmla="*/ 704 h 3041"/>
              <a:gd name="T16" fmla="*/ 254 w 1924"/>
              <a:gd name="T17" fmla="*/ 766 h 3041"/>
              <a:gd name="T18" fmla="*/ 201 w 1924"/>
              <a:gd name="T19" fmla="*/ 919 h 3041"/>
              <a:gd name="T20" fmla="*/ 145 w 1924"/>
              <a:gd name="T21" fmla="*/ 917 h 3041"/>
              <a:gd name="T22" fmla="*/ 0 w 1924"/>
              <a:gd name="T23" fmla="*/ 1043 h 3041"/>
              <a:gd name="T24" fmla="*/ 201 w 1924"/>
              <a:gd name="T25" fmla="*/ 970 h 3041"/>
              <a:gd name="T26" fmla="*/ 226 w 1924"/>
              <a:gd name="T27" fmla="*/ 1082 h 3041"/>
              <a:gd name="T28" fmla="*/ 293 w 1924"/>
              <a:gd name="T29" fmla="*/ 961 h 3041"/>
              <a:gd name="T30" fmla="*/ 391 w 1924"/>
              <a:gd name="T31" fmla="*/ 1031 h 3041"/>
              <a:gd name="T32" fmla="*/ 301 w 1924"/>
              <a:gd name="T33" fmla="*/ 1339 h 3041"/>
              <a:gd name="T34" fmla="*/ 380 w 1924"/>
              <a:gd name="T35" fmla="*/ 1350 h 3041"/>
              <a:gd name="T36" fmla="*/ 462 w 1924"/>
              <a:gd name="T37" fmla="*/ 1341 h 3041"/>
              <a:gd name="T38" fmla="*/ 697 w 1924"/>
              <a:gd name="T39" fmla="*/ 1350 h 3041"/>
              <a:gd name="T40" fmla="*/ 724 w 1924"/>
              <a:gd name="T41" fmla="*/ 1583 h 3041"/>
              <a:gd name="T42" fmla="*/ 785 w 1924"/>
              <a:gd name="T43" fmla="*/ 1583 h 3041"/>
              <a:gd name="T44" fmla="*/ 769 w 1924"/>
              <a:gd name="T45" fmla="*/ 1690 h 3041"/>
              <a:gd name="T46" fmla="*/ 722 w 1924"/>
              <a:gd name="T47" fmla="*/ 1906 h 3041"/>
              <a:gd name="T48" fmla="*/ 579 w 1924"/>
              <a:gd name="T49" fmla="*/ 1897 h 3041"/>
              <a:gd name="T50" fmla="*/ 459 w 1924"/>
              <a:gd name="T51" fmla="*/ 1871 h 3041"/>
              <a:gd name="T52" fmla="*/ 445 w 1924"/>
              <a:gd name="T53" fmla="*/ 1932 h 3041"/>
              <a:gd name="T54" fmla="*/ 507 w 1924"/>
              <a:gd name="T55" fmla="*/ 2044 h 3041"/>
              <a:gd name="T56" fmla="*/ 483 w 1924"/>
              <a:gd name="T57" fmla="*/ 2228 h 3041"/>
              <a:gd name="T58" fmla="*/ 287 w 1924"/>
              <a:gd name="T59" fmla="*/ 2397 h 3041"/>
              <a:gd name="T60" fmla="*/ 328 w 1924"/>
              <a:gd name="T61" fmla="*/ 2491 h 3041"/>
              <a:gd name="T62" fmla="*/ 614 w 1924"/>
              <a:gd name="T63" fmla="*/ 2547 h 3041"/>
              <a:gd name="T64" fmla="*/ 764 w 1924"/>
              <a:gd name="T65" fmla="*/ 2626 h 3041"/>
              <a:gd name="T66" fmla="*/ 386 w 1924"/>
              <a:gd name="T67" fmla="*/ 2684 h 3041"/>
              <a:gd name="T68" fmla="*/ 254 w 1924"/>
              <a:gd name="T69" fmla="*/ 2827 h 3041"/>
              <a:gd name="T70" fmla="*/ 118 w 1924"/>
              <a:gd name="T71" fmla="*/ 3006 h 3041"/>
              <a:gd name="T72" fmla="*/ 265 w 1924"/>
              <a:gd name="T73" fmla="*/ 2953 h 3041"/>
              <a:gd name="T74" fmla="*/ 429 w 1924"/>
              <a:gd name="T75" fmla="*/ 2936 h 3041"/>
              <a:gd name="T76" fmla="*/ 583 w 1924"/>
              <a:gd name="T77" fmla="*/ 2927 h 3041"/>
              <a:gd name="T78" fmla="*/ 786 w 1924"/>
              <a:gd name="T79" fmla="*/ 2815 h 3041"/>
              <a:gd name="T80" fmla="*/ 1042 w 1924"/>
              <a:gd name="T81" fmla="*/ 2815 h 3041"/>
              <a:gd name="T82" fmla="*/ 1234 w 1924"/>
              <a:gd name="T83" fmla="*/ 2776 h 3041"/>
              <a:gd name="T84" fmla="*/ 1555 w 1924"/>
              <a:gd name="T85" fmla="*/ 2763 h 3041"/>
              <a:gd name="T86" fmla="*/ 1761 w 1924"/>
              <a:gd name="T87" fmla="*/ 2669 h 3041"/>
              <a:gd name="T88" fmla="*/ 1631 w 1924"/>
              <a:gd name="T89" fmla="*/ 2559 h 3041"/>
              <a:gd name="T90" fmla="*/ 1677 w 1924"/>
              <a:gd name="T91" fmla="*/ 2426 h 3041"/>
              <a:gd name="T92" fmla="*/ 1836 w 1924"/>
              <a:gd name="T93" fmla="*/ 2317 h 3041"/>
              <a:gd name="T94" fmla="*/ 1899 w 1924"/>
              <a:gd name="T95" fmla="*/ 2105 h 3041"/>
              <a:gd name="T96" fmla="*/ 1616 w 1924"/>
              <a:gd name="T97" fmla="*/ 2017 h 3041"/>
              <a:gd name="T98" fmla="*/ 1463 w 1924"/>
              <a:gd name="T99" fmla="*/ 2029 h 3041"/>
              <a:gd name="T100" fmla="*/ 1507 w 1924"/>
              <a:gd name="T101" fmla="*/ 1836 h 3041"/>
              <a:gd name="T102" fmla="*/ 1479 w 1924"/>
              <a:gd name="T103" fmla="*/ 1748 h 3041"/>
              <a:gd name="T104" fmla="*/ 1436 w 1924"/>
              <a:gd name="T105" fmla="*/ 1609 h 3041"/>
              <a:gd name="T106" fmla="*/ 1065 w 1924"/>
              <a:gd name="T107" fmla="*/ 1214 h 3041"/>
              <a:gd name="T108" fmla="*/ 932 w 1924"/>
              <a:gd name="T109" fmla="*/ 924 h 3041"/>
              <a:gd name="T110" fmla="*/ 654 w 1924"/>
              <a:gd name="T111" fmla="*/ 921 h 3041"/>
              <a:gd name="T112" fmla="*/ 826 w 1924"/>
              <a:gd name="T113" fmla="*/ 775 h 3041"/>
              <a:gd name="T114" fmla="*/ 1000 w 1924"/>
              <a:gd name="T115" fmla="*/ 535 h 3041"/>
              <a:gd name="T116" fmla="*/ 1014 w 1924"/>
              <a:gd name="T117" fmla="*/ 344 h 3041"/>
              <a:gd name="T118" fmla="*/ 825 w 1924"/>
              <a:gd name="T119" fmla="*/ 352 h 3041"/>
              <a:gd name="T120" fmla="*/ 601 w 1924"/>
              <a:gd name="T121" fmla="*/ 366 h 3041"/>
              <a:gd name="T122" fmla="*/ 597 w 1924"/>
              <a:gd name="T123" fmla="*/ 256 h 3041"/>
              <a:gd name="T124" fmla="*/ 783 w 1924"/>
              <a:gd name="T125" fmla="*/ 0 h 30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924" h="3041">
                <a:moveTo>
                  <a:pt x="783" y="0"/>
                </a:moveTo>
                <a:lnTo>
                  <a:pt x="733" y="10"/>
                </a:lnTo>
                <a:lnTo>
                  <a:pt x="667" y="26"/>
                </a:lnTo>
                <a:lnTo>
                  <a:pt x="649" y="26"/>
                </a:lnTo>
                <a:lnTo>
                  <a:pt x="631" y="40"/>
                </a:lnTo>
                <a:lnTo>
                  <a:pt x="615" y="29"/>
                </a:lnTo>
                <a:lnTo>
                  <a:pt x="592" y="51"/>
                </a:lnTo>
                <a:lnTo>
                  <a:pt x="553" y="40"/>
                </a:lnTo>
                <a:lnTo>
                  <a:pt x="496" y="40"/>
                </a:lnTo>
                <a:lnTo>
                  <a:pt x="479" y="52"/>
                </a:lnTo>
                <a:lnTo>
                  <a:pt x="434" y="26"/>
                </a:lnTo>
                <a:lnTo>
                  <a:pt x="355" y="26"/>
                </a:lnTo>
                <a:lnTo>
                  <a:pt x="373" y="50"/>
                </a:lnTo>
                <a:lnTo>
                  <a:pt x="343" y="117"/>
                </a:lnTo>
                <a:lnTo>
                  <a:pt x="305" y="139"/>
                </a:lnTo>
                <a:lnTo>
                  <a:pt x="299" y="194"/>
                </a:lnTo>
                <a:lnTo>
                  <a:pt x="322" y="228"/>
                </a:lnTo>
                <a:lnTo>
                  <a:pt x="249" y="228"/>
                </a:lnTo>
                <a:lnTo>
                  <a:pt x="257" y="267"/>
                </a:lnTo>
                <a:lnTo>
                  <a:pt x="274" y="289"/>
                </a:lnTo>
                <a:lnTo>
                  <a:pt x="231" y="309"/>
                </a:lnTo>
                <a:lnTo>
                  <a:pt x="223" y="338"/>
                </a:lnTo>
                <a:lnTo>
                  <a:pt x="240" y="363"/>
                </a:lnTo>
                <a:lnTo>
                  <a:pt x="214" y="366"/>
                </a:lnTo>
                <a:lnTo>
                  <a:pt x="206" y="401"/>
                </a:lnTo>
                <a:lnTo>
                  <a:pt x="170" y="412"/>
                </a:lnTo>
                <a:lnTo>
                  <a:pt x="206" y="474"/>
                </a:lnTo>
                <a:lnTo>
                  <a:pt x="166" y="463"/>
                </a:lnTo>
                <a:lnTo>
                  <a:pt x="158" y="489"/>
                </a:lnTo>
                <a:lnTo>
                  <a:pt x="214" y="513"/>
                </a:lnTo>
                <a:lnTo>
                  <a:pt x="223" y="542"/>
                </a:lnTo>
                <a:lnTo>
                  <a:pt x="200" y="586"/>
                </a:lnTo>
                <a:lnTo>
                  <a:pt x="211" y="616"/>
                </a:lnTo>
                <a:lnTo>
                  <a:pt x="180" y="607"/>
                </a:lnTo>
                <a:lnTo>
                  <a:pt x="124" y="619"/>
                </a:lnTo>
                <a:lnTo>
                  <a:pt x="107" y="658"/>
                </a:lnTo>
                <a:lnTo>
                  <a:pt x="68" y="691"/>
                </a:lnTo>
                <a:lnTo>
                  <a:pt x="129" y="740"/>
                </a:lnTo>
                <a:lnTo>
                  <a:pt x="214" y="717"/>
                </a:lnTo>
                <a:lnTo>
                  <a:pt x="262" y="704"/>
                </a:lnTo>
                <a:lnTo>
                  <a:pt x="347" y="601"/>
                </a:lnTo>
                <a:lnTo>
                  <a:pt x="338" y="652"/>
                </a:lnTo>
                <a:lnTo>
                  <a:pt x="310" y="713"/>
                </a:lnTo>
                <a:lnTo>
                  <a:pt x="257" y="735"/>
                </a:lnTo>
                <a:lnTo>
                  <a:pt x="254" y="766"/>
                </a:lnTo>
                <a:lnTo>
                  <a:pt x="218" y="789"/>
                </a:lnTo>
                <a:lnTo>
                  <a:pt x="218" y="830"/>
                </a:lnTo>
                <a:lnTo>
                  <a:pt x="240" y="851"/>
                </a:lnTo>
                <a:lnTo>
                  <a:pt x="236" y="896"/>
                </a:lnTo>
                <a:lnTo>
                  <a:pt x="201" y="919"/>
                </a:lnTo>
                <a:lnTo>
                  <a:pt x="180" y="930"/>
                </a:lnTo>
                <a:lnTo>
                  <a:pt x="175" y="907"/>
                </a:lnTo>
                <a:lnTo>
                  <a:pt x="188" y="869"/>
                </a:lnTo>
                <a:lnTo>
                  <a:pt x="167" y="881"/>
                </a:lnTo>
                <a:lnTo>
                  <a:pt x="145" y="917"/>
                </a:lnTo>
                <a:lnTo>
                  <a:pt x="102" y="939"/>
                </a:lnTo>
                <a:lnTo>
                  <a:pt x="56" y="958"/>
                </a:lnTo>
                <a:lnTo>
                  <a:pt x="40" y="996"/>
                </a:lnTo>
                <a:lnTo>
                  <a:pt x="43" y="1012"/>
                </a:lnTo>
                <a:lnTo>
                  <a:pt x="0" y="1043"/>
                </a:lnTo>
                <a:lnTo>
                  <a:pt x="38" y="1054"/>
                </a:lnTo>
                <a:lnTo>
                  <a:pt x="107" y="1050"/>
                </a:lnTo>
                <a:lnTo>
                  <a:pt x="142" y="1023"/>
                </a:lnTo>
                <a:lnTo>
                  <a:pt x="155" y="992"/>
                </a:lnTo>
                <a:lnTo>
                  <a:pt x="201" y="970"/>
                </a:lnTo>
                <a:lnTo>
                  <a:pt x="209" y="1039"/>
                </a:lnTo>
                <a:lnTo>
                  <a:pt x="175" y="1068"/>
                </a:lnTo>
                <a:lnTo>
                  <a:pt x="178" y="1193"/>
                </a:lnTo>
                <a:lnTo>
                  <a:pt x="201" y="1172"/>
                </a:lnTo>
                <a:lnTo>
                  <a:pt x="226" y="1082"/>
                </a:lnTo>
                <a:lnTo>
                  <a:pt x="249" y="1039"/>
                </a:lnTo>
                <a:lnTo>
                  <a:pt x="257" y="1007"/>
                </a:lnTo>
                <a:lnTo>
                  <a:pt x="274" y="980"/>
                </a:lnTo>
                <a:lnTo>
                  <a:pt x="266" y="943"/>
                </a:lnTo>
                <a:lnTo>
                  <a:pt x="293" y="961"/>
                </a:lnTo>
                <a:lnTo>
                  <a:pt x="378" y="958"/>
                </a:lnTo>
                <a:lnTo>
                  <a:pt x="394" y="942"/>
                </a:lnTo>
                <a:lnTo>
                  <a:pt x="408" y="955"/>
                </a:lnTo>
                <a:lnTo>
                  <a:pt x="391" y="988"/>
                </a:lnTo>
                <a:lnTo>
                  <a:pt x="391" y="1031"/>
                </a:lnTo>
                <a:lnTo>
                  <a:pt x="434" y="1091"/>
                </a:lnTo>
                <a:lnTo>
                  <a:pt x="369" y="1165"/>
                </a:lnTo>
                <a:lnTo>
                  <a:pt x="373" y="1195"/>
                </a:lnTo>
                <a:lnTo>
                  <a:pt x="299" y="1292"/>
                </a:lnTo>
                <a:lnTo>
                  <a:pt x="301" y="1339"/>
                </a:lnTo>
                <a:lnTo>
                  <a:pt x="352" y="1420"/>
                </a:lnTo>
                <a:lnTo>
                  <a:pt x="341" y="1387"/>
                </a:lnTo>
                <a:lnTo>
                  <a:pt x="339" y="1365"/>
                </a:lnTo>
                <a:lnTo>
                  <a:pt x="359" y="1354"/>
                </a:lnTo>
                <a:lnTo>
                  <a:pt x="380" y="1350"/>
                </a:lnTo>
                <a:lnTo>
                  <a:pt x="387" y="1369"/>
                </a:lnTo>
                <a:lnTo>
                  <a:pt x="420" y="1380"/>
                </a:lnTo>
                <a:lnTo>
                  <a:pt x="432" y="1407"/>
                </a:lnTo>
                <a:lnTo>
                  <a:pt x="456" y="1420"/>
                </a:lnTo>
                <a:lnTo>
                  <a:pt x="462" y="1341"/>
                </a:lnTo>
                <a:lnTo>
                  <a:pt x="494" y="1381"/>
                </a:lnTo>
                <a:lnTo>
                  <a:pt x="603" y="1351"/>
                </a:lnTo>
                <a:lnTo>
                  <a:pt x="615" y="1310"/>
                </a:lnTo>
                <a:lnTo>
                  <a:pt x="767" y="1315"/>
                </a:lnTo>
                <a:lnTo>
                  <a:pt x="697" y="1350"/>
                </a:lnTo>
                <a:lnTo>
                  <a:pt x="662" y="1392"/>
                </a:lnTo>
                <a:lnTo>
                  <a:pt x="663" y="1448"/>
                </a:lnTo>
                <a:lnTo>
                  <a:pt x="676" y="1542"/>
                </a:lnTo>
                <a:lnTo>
                  <a:pt x="701" y="1564"/>
                </a:lnTo>
                <a:lnTo>
                  <a:pt x="724" y="1583"/>
                </a:lnTo>
                <a:lnTo>
                  <a:pt x="719" y="1640"/>
                </a:lnTo>
                <a:lnTo>
                  <a:pt x="735" y="1626"/>
                </a:lnTo>
                <a:lnTo>
                  <a:pt x="777" y="1569"/>
                </a:lnTo>
                <a:lnTo>
                  <a:pt x="800" y="1571"/>
                </a:lnTo>
                <a:lnTo>
                  <a:pt x="785" y="1583"/>
                </a:lnTo>
                <a:lnTo>
                  <a:pt x="800" y="1611"/>
                </a:lnTo>
                <a:lnTo>
                  <a:pt x="798" y="1633"/>
                </a:lnTo>
                <a:lnTo>
                  <a:pt x="781" y="1663"/>
                </a:lnTo>
                <a:lnTo>
                  <a:pt x="785" y="1680"/>
                </a:lnTo>
                <a:lnTo>
                  <a:pt x="769" y="1690"/>
                </a:lnTo>
                <a:lnTo>
                  <a:pt x="752" y="1721"/>
                </a:lnTo>
                <a:lnTo>
                  <a:pt x="755" y="1879"/>
                </a:lnTo>
                <a:lnTo>
                  <a:pt x="711" y="1871"/>
                </a:lnTo>
                <a:lnTo>
                  <a:pt x="737" y="1916"/>
                </a:lnTo>
                <a:lnTo>
                  <a:pt x="722" y="1906"/>
                </a:lnTo>
                <a:lnTo>
                  <a:pt x="694" y="1906"/>
                </a:lnTo>
                <a:lnTo>
                  <a:pt x="645" y="1868"/>
                </a:lnTo>
                <a:lnTo>
                  <a:pt x="614" y="1882"/>
                </a:lnTo>
                <a:lnTo>
                  <a:pt x="574" y="1878"/>
                </a:lnTo>
                <a:lnTo>
                  <a:pt x="579" y="1897"/>
                </a:lnTo>
                <a:lnTo>
                  <a:pt x="561" y="1892"/>
                </a:lnTo>
                <a:lnTo>
                  <a:pt x="541" y="1908"/>
                </a:lnTo>
                <a:lnTo>
                  <a:pt x="513" y="1901"/>
                </a:lnTo>
                <a:lnTo>
                  <a:pt x="493" y="1866"/>
                </a:lnTo>
                <a:lnTo>
                  <a:pt x="459" y="1871"/>
                </a:lnTo>
                <a:lnTo>
                  <a:pt x="434" y="1851"/>
                </a:lnTo>
                <a:lnTo>
                  <a:pt x="406" y="1865"/>
                </a:lnTo>
                <a:lnTo>
                  <a:pt x="384" y="1897"/>
                </a:lnTo>
                <a:lnTo>
                  <a:pt x="411" y="1910"/>
                </a:lnTo>
                <a:lnTo>
                  <a:pt x="445" y="1932"/>
                </a:lnTo>
                <a:lnTo>
                  <a:pt x="450" y="1987"/>
                </a:lnTo>
                <a:lnTo>
                  <a:pt x="384" y="2026"/>
                </a:lnTo>
                <a:lnTo>
                  <a:pt x="364" y="2055"/>
                </a:lnTo>
                <a:lnTo>
                  <a:pt x="380" y="2067"/>
                </a:lnTo>
                <a:lnTo>
                  <a:pt x="507" y="2044"/>
                </a:lnTo>
                <a:lnTo>
                  <a:pt x="509" y="2081"/>
                </a:lnTo>
                <a:lnTo>
                  <a:pt x="531" y="2080"/>
                </a:lnTo>
                <a:lnTo>
                  <a:pt x="498" y="2136"/>
                </a:lnTo>
                <a:lnTo>
                  <a:pt x="528" y="2152"/>
                </a:lnTo>
                <a:lnTo>
                  <a:pt x="483" y="2228"/>
                </a:lnTo>
                <a:lnTo>
                  <a:pt x="406" y="2247"/>
                </a:lnTo>
                <a:lnTo>
                  <a:pt x="364" y="2312"/>
                </a:lnTo>
                <a:lnTo>
                  <a:pt x="268" y="2345"/>
                </a:lnTo>
                <a:lnTo>
                  <a:pt x="296" y="2368"/>
                </a:lnTo>
                <a:lnTo>
                  <a:pt x="287" y="2397"/>
                </a:lnTo>
                <a:lnTo>
                  <a:pt x="333" y="2408"/>
                </a:lnTo>
                <a:lnTo>
                  <a:pt x="310" y="2424"/>
                </a:lnTo>
                <a:lnTo>
                  <a:pt x="328" y="2438"/>
                </a:lnTo>
                <a:lnTo>
                  <a:pt x="201" y="2448"/>
                </a:lnTo>
                <a:lnTo>
                  <a:pt x="328" y="2491"/>
                </a:lnTo>
                <a:lnTo>
                  <a:pt x="373" y="2449"/>
                </a:lnTo>
                <a:lnTo>
                  <a:pt x="465" y="2449"/>
                </a:lnTo>
                <a:lnTo>
                  <a:pt x="493" y="2492"/>
                </a:lnTo>
                <a:lnTo>
                  <a:pt x="501" y="2479"/>
                </a:lnTo>
                <a:lnTo>
                  <a:pt x="614" y="2547"/>
                </a:lnTo>
                <a:lnTo>
                  <a:pt x="719" y="2547"/>
                </a:lnTo>
                <a:lnTo>
                  <a:pt x="796" y="2489"/>
                </a:lnTo>
                <a:lnTo>
                  <a:pt x="876" y="2489"/>
                </a:lnTo>
                <a:lnTo>
                  <a:pt x="772" y="2570"/>
                </a:lnTo>
                <a:lnTo>
                  <a:pt x="764" y="2626"/>
                </a:lnTo>
                <a:lnTo>
                  <a:pt x="704" y="2626"/>
                </a:lnTo>
                <a:lnTo>
                  <a:pt x="651" y="2613"/>
                </a:lnTo>
                <a:lnTo>
                  <a:pt x="434" y="2640"/>
                </a:lnTo>
                <a:lnTo>
                  <a:pt x="453" y="2668"/>
                </a:lnTo>
                <a:lnTo>
                  <a:pt x="386" y="2684"/>
                </a:lnTo>
                <a:lnTo>
                  <a:pt x="346" y="2691"/>
                </a:lnTo>
                <a:lnTo>
                  <a:pt x="328" y="2772"/>
                </a:lnTo>
                <a:lnTo>
                  <a:pt x="303" y="2787"/>
                </a:lnTo>
                <a:lnTo>
                  <a:pt x="279" y="2830"/>
                </a:lnTo>
                <a:lnTo>
                  <a:pt x="254" y="2827"/>
                </a:lnTo>
                <a:lnTo>
                  <a:pt x="217" y="2877"/>
                </a:lnTo>
                <a:lnTo>
                  <a:pt x="153" y="2921"/>
                </a:lnTo>
                <a:lnTo>
                  <a:pt x="119" y="2944"/>
                </a:lnTo>
                <a:lnTo>
                  <a:pt x="43" y="3032"/>
                </a:lnTo>
                <a:lnTo>
                  <a:pt x="118" y="3006"/>
                </a:lnTo>
                <a:lnTo>
                  <a:pt x="115" y="3040"/>
                </a:lnTo>
                <a:lnTo>
                  <a:pt x="191" y="3040"/>
                </a:lnTo>
                <a:lnTo>
                  <a:pt x="206" y="3003"/>
                </a:lnTo>
                <a:lnTo>
                  <a:pt x="243" y="3003"/>
                </a:lnTo>
                <a:lnTo>
                  <a:pt x="265" y="2953"/>
                </a:lnTo>
                <a:lnTo>
                  <a:pt x="282" y="2966"/>
                </a:lnTo>
                <a:lnTo>
                  <a:pt x="285" y="2953"/>
                </a:lnTo>
                <a:lnTo>
                  <a:pt x="338" y="2952"/>
                </a:lnTo>
                <a:lnTo>
                  <a:pt x="411" y="2909"/>
                </a:lnTo>
                <a:lnTo>
                  <a:pt x="429" y="2936"/>
                </a:lnTo>
                <a:lnTo>
                  <a:pt x="462" y="2933"/>
                </a:lnTo>
                <a:lnTo>
                  <a:pt x="480" y="2982"/>
                </a:lnTo>
                <a:lnTo>
                  <a:pt x="555" y="2991"/>
                </a:lnTo>
                <a:lnTo>
                  <a:pt x="539" y="2941"/>
                </a:lnTo>
                <a:lnTo>
                  <a:pt x="583" y="2927"/>
                </a:lnTo>
                <a:lnTo>
                  <a:pt x="587" y="2902"/>
                </a:lnTo>
                <a:lnTo>
                  <a:pt x="617" y="2870"/>
                </a:lnTo>
                <a:lnTo>
                  <a:pt x="617" y="2802"/>
                </a:lnTo>
                <a:lnTo>
                  <a:pt x="662" y="2827"/>
                </a:lnTo>
                <a:lnTo>
                  <a:pt x="786" y="2815"/>
                </a:lnTo>
                <a:lnTo>
                  <a:pt x="842" y="2853"/>
                </a:lnTo>
                <a:lnTo>
                  <a:pt x="893" y="2841"/>
                </a:lnTo>
                <a:lnTo>
                  <a:pt x="966" y="2867"/>
                </a:lnTo>
                <a:lnTo>
                  <a:pt x="978" y="2819"/>
                </a:lnTo>
                <a:lnTo>
                  <a:pt x="1042" y="2815"/>
                </a:lnTo>
                <a:lnTo>
                  <a:pt x="1087" y="2747"/>
                </a:lnTo>
                <a:lnTo>
                  <a:pt x="1104" y="2774"/>
                </a:lnTo>
                <a:lnTo>
                  <a:pt x="1146" y="2758"/>
                </a:lnTo>
                <a:lnTo>
                  <a:pt x="1175" y="2802"/>
                </a:lnTo>
                <a:lnTo>
                  <a:pt x="1234" y="2776"/>
                </a:lnTo>
                <a:lnTo>
                  <a:pt x="1285" y="2788"/>
                </a:lnTo>
                <a:lnTo>
                  <a:pt x="1377" y="2750"/>
                </a:lnTo>
                <a:lnTo>
                  <a:pt x="1426" y="2763"/>
                </a:lnTo>
                <a:lnTo>
                  <a:pt x="1492" y="2788"/>
                </a:lnTo>
                <a:lnTo>
                  <a:pt x="1555" y="2763"/>
                </a:lnTo>
                <a:lnTo>
                  <a:pt x="1594" y="2751"/>
                </a:lnTo>
                <a:lnTo>
                  <a:pt x="1647" y="2747"/>
                </a:lnTo>
                <a:lnTo>
                  <a:pt x="1706" y="2734"/>
                </a:lnTo>
                <a:lnTo>
                  <a:pt x="1741" y="2702"/>
                </a:lnTo>
                <a:lnTo>
                  <a:pt x="1761" y="2669"/>
                </a:lnTo>
                <a:lnTo>
                  <a:pt x="1800" y="2653"/>
                </a:lnTo>
                <a:lnTo>
                  <a:pt x="1828" y="2559"/>
                </a:lnTo>
                <a:lnTo>
                  <a:pt x="1701" y="2562"/>
                </a:lnTo>
                <a:lnTo>
                  <a:pt x="1658" y="2575"/>
                </a:lnTo>
                <a:lnTo>
                  <a:pt x="1631" y="2559"/>
                </a:lnTo>
                <a:lnTo>
                  <a:pt x="1682" y="2519"/>
                </a:lnTo>
                <a:lnTo>
                  <a:pt x="1632" y="2515"/>
                </a:lnTo>
                <a:lnTo>
                  <a:pt x="1706" y="2478"/>
                </a:lnTo>
                <a:lnTo>
                  <a:pt x="1710" y="2464"/>
                </a:lnTo>
                <a:lnTo>
                  <a:pt x="1677" y="2426"/>
                </a:lnTo>
                <a:lnTo>
                  <a:pt x="1706" y="2394"/>
                </a:lnTo>
                <a:lnTo>
                  <a:pt x="1741" y="2426"/>
                </a:lnTo>
                <a:lnTo>
                  <a:pt x="1802" y="2396"/>
                </a:lnTo>
                <a:lnTo>
                  <a:pt x="1797" y="2354"/>
                </a:lnTo>
                <a:lnTo>
                  <a:pt x="1836" y="2317"/>
                </a:lnTo>
                <a:lnTo>
                  <a:pt x="1843" y="2288"/>
                </a:lnTo>
                <a:lnTo>
                  <a:pt x="1867" y="2252"/>
                </a:lnTo>
                <a:lnTo>
                  <a:pt x="1908" y="2224"/>
                </a:lnTo>
                <a:lnTo>
                  <a:pt x="1923" y="2168"/>
                </a:lnTo>
                <a:lnTo>
                  <a:pt x="1899" y="2105"/>
                </a:lnTo>
                <a:lnTo>
                  <a:pt x="1857" y="2070"/>
                </a:lnTo>
                <a:lnTo>
                  <a:pt x="1814" y="2050"/>
                </a:lnTo>
                <a:lnTo>
                  <a:pt x="1723" y="2017"/>
                </a:lnTo>
                <a:lnTo>
                  <a:pt x="1643" y="2001"/>
                </a:lnTo>
                <a:lnTo>
                  <a:pt x="1616" y="2017"/>
                </a:lnTo>
                <a:lnTo>
                  <a:pt x="1595" y="2061"/>
                </a:lnTo>
                <a:lnTo>
                  <a:pt x="1555" y="2057"/>
                </a:lnTo>
                <a:lnTo>
                  <a:pt x="1515" y="2044"/>
                </a:lnTo>
                <a:lnTo>
                  <a:pt x="1482" y="2042"/>
                </a:lnTo>
                <a:lnTo>
                  <a:pt x="1463" y="2029"/>
                </a:lnTo>
                <a:lnTo>
                  <a:pt x="1488" y="1997"/>
                </a:lnTo>
                <a:lnTo>
                  <a:pt x="1521" y="1973"/>
                </a:lnTo>
                <a:lnTo>
                  <a:pt x="1544" y="1939"/>
                </a:lnTo>
                <a:lnTo>
                  <a:pt x="1544" y="1872"/>
                </a:lnTo>
                <a:lnTo>
                  <a:pt x="1507" y="1836"/>
                </a:lnTo>
                <a:lnTo>
                  <a:pt x="1484" y="1832"/>
                </a:lnTo>
                <a:lnTo>
                  <a:pt x="1444" y="1795"/>
                </a:lnTo>
                <a:lnTo>
                  <a:pt x="1439" y="1777"/>
                </a:lnTo>
                <a:lnTo>
                  <a:pt x="1448" y="1771"/>
                </a:lnTo>
                <a:lnTo>
                  <a:pt x="1479" y="1748"/>
                </a:lnTo>
                <a:lnTo>
                  <a:pt x="1479" y="1730"/>
                </a:lnTo>
                <a:lnTo>
                  <a:pt x="1453" y="1710"/>
                </a:lnTo>
                <a:lnTo>
                  <a:pt x="1453" y="1688"/>
                </a:lnTo>
                <a:lnTo>
                  <a:pt x="1436" y="1669"/>
                </a:lnTo>
                <a:lnTo>
                  <a:pt x="1436" y="1609"/>
                </a:lnTo>
                <a:lnTo>
                  <a:pt x="1377" y="1557"/>
                </a:lnTo>
                <a:lnTo>
                  <a:pt x="1363" y="1557"/>
                </a:lnTo>
                <a:lnTo>
                  <a:pt x="1330" y="1428"/>
                </a:lnTo>
                <a:lnTo>
                  <a:pt x="1168" y="1397"/>
                </a:lnTo>
                <a:lnTo>
                  <a:pt x="1065" y="1214"/>
                </a:lnTo>
                <a:lnTo>
                  <a:pt x="1087" y="1095"/>
                </a:lnTo>
                <a:lnTo>
                  <a:pt x="1077" y="1040"/>
                </a:lnTo>
                <a:lnTo>
                  <a:pt x="1043" y="980"/>
                </a:lnTo>
                <a:lnTo>
                  <a:pt x="988" y="951"/>
                </a:lnTo>
                <a:lnTo>
                  <a:pt x="932" y="924"/>
                </a:lnTo>
                <a:lnTo>
                  <a:pt x="876" y="917"/>
                </a:lnTo>
                <a:lnTo>
                  <a:pt x="820" y="939"/>
                </a:lnTo>
                <a:lnTo>
                  <a:pt x="747" y="948"/>
                </a:lnTo>
                <a:lnTo>
                  <a:pt x="653" y="946"/>
                </a:lnTo>
                <a:lnTo>
                  <a:pt x="654" y="921"/>
                </a:lnTo>
                <a:lnTo>
                  <a:pt x="721" y="930"/>
                </a:lnTo>
                <a:lnTo>
                  <a:pt x="844" y="865"/>
                </a:lnTo>
                <a:lnTo>
                  <a:pt x="871" y="812"/>
                </a:lnTo>
                <a:lnTo>
                  <a:pt x="837" y="808"/>
                </a:lnTo>
                <a:lnTo>
                  <a:pt x="826" y="775"/>
                </a:lnTo>
                <a:lnTo>
                  <a:pt x="868" y="764"/>
                </a:lnTo>
                <a:lnTo>
                  <a:pt x="919" y="713"/>
                </a:lnTo>
                <a:lnTo>
                  <a:pt x="936" y="652"/>
                </a:lnTo>
                <a:lnTo>
                  <a:pt x="970" y="580"/>
                </a:lnTo>
                <a:lnTo>
                  <a:pt x="1000" y="535"/>
                </a:lnTo>
                <a:lnTo>
                  <a:pt x="1003" y="481"/>
                </a:lnTo>
                <a:lnTo>
                  <a:pt x="1018" y="436"/>
                </a:lnTo>
                <a:lnTo>
                  <a:pt x="1043" y="408"/>
                </a:lnTo>
                <a:lnTo>
                  <a:pt x="1036" y="363"/>
                </a:lnTo>
                <a:lnTo>
                  <a:pt x="1014" y="344"/>
                </a:lnTo>
                <a:lnTo>
                  <a:pt x="967" y="338"/>
                </a:lnTo>
                <a:lnTo>
                  <a:pt x="914" y="352"/>
                </a:lnTo>
                <a:lnTo>
                  <a:pt x="859" y="324"/>
                </a:lnTo>
                <a:lnTo>
                  <a:pt x="833" y="324"/>
                </a:lnTo>
                <a:lnTo>
                  <a:pt x="825" y="352"/>
                </a:lnTo>
                <a:lnTo>
                  <a:pt x="767" y="342"/>
                </a:lnTo>
                <a:lnTo>
                  <a:pt x="721" y="327"/>
                </a:lnTo>
                <a:lnTo>
                  <a:pt x="660" y="338"/>
                </a:lnTo>
                <a:lnTo>
                  <a:pt x="631" y="352"/>
                </a:lnTo>
                <a:lnTo>
                  <a:pt x="601" y="366"/>
                </a:lnTo>
                <a:lnTo>
                  <a:pt x="589" y="335"/>
                </a:lnTo>
                <a:lnTo>
                  <a:pt x="575" y="370"/>
                </a:lnTo>
                <a:lnTo>
                  <a:pt x="563" y="324"/>
                </a:lnTo>
                <a:lnTo>
                  <a:pt x="626" y="286"/>
                </a:lnTo>
                <a:lnTo>
                  <a:pt x="597" y="256"/>
                </a:lnTo>
                <a:lnTo>
                  <a:pt x="676" y="175"/>
                </a:lnTo>
                <a:lnTo>
                  <a:pt x="770" y="117"/>
                </a:lnTo>
                <a:lnTo>
                  <a:pt x="798" y="67"/>
                </a:lnTo>
                <a:lnTo>
                  <a:pt x="781" y="52"/>
                </a:lnTo>
                <a:lnTo>
                  <a:pt x="783"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grpSp>
        <xdr:nvGrpSpPr>
          <xdr:cNvPr id="6" name="Group 32">
            <a:extLst>
              <a:ext uri="{FF2B5EF4-FFF2-40B4-BE49-F238E27FC236}">
                <a16:creationId xmlns:a16="http://schemas.microsoft.com/office/drawing/2014/main" id="{B2D0CF04-1569-4ED1-9BBE-7392424333CB}"/>
              </a:ext>
            </a:extLst>
          </xdr:cNvPr>
          <xdr:cNvGrpSpPr>
            <a:grpSpLocks/>
          </xdr:cNvGrpSpPr>
        </xdr:nvGrpSpPr>
        <xdr:grpSpPr bwMode="auto">
          <a:xfrm>
            <a:off x="8710485" y="1679973"/>
            <a:ext cx="405844" cy="678760"/>
            <a:chOff x="920" y="841"/>
            <a:chExt cx="374" cy="709"/>
          </a:xfrm>
          <a:solidFill>
            <a:srgbClr val="D5D5D5"/>
          </a:solidFill>
        </xdr:grpSpPr>
        <xdr:sp macro="" textlink="">
          <xdr:nvSpPr>
            <xdr:cNvPr id="20" name="Freeform 33">
              <a:extLst>
                <a:ext uri="{FF2B5EF4-FFF2-40B4-BE49-F238E27FC236}">
                  <a16:creationId xmlns:a16="http://schemas.microsoft.com/office/drawing/2014/main" id="{5EBCA5F3-02C6-4E25-A348-B7148FBAA770}"/>
                </a:ext>
              </a:extLst>
            </xdr:cNvPr>
            <xdr:cNvSpPr>
              <a:spLocks/>
            </xdr:cNvSpPr>
          </xdr:nvSpPr>
          <xdr:spPr bwMode="auto">
            <a:xfrm>
              <a:off x="984" y="1209"/>
              <a:ext cx="77" cy="97"/>
            </a:xfrm>
            <a:custGeom>
              <a:avLst/>
              <a:gdLst>
                <a:gd name="T0" fmla="*/ 29 w 77"/>
                <a:gd name="T1" fmla="*/ 0 h 97"/>
                <a:gd name="T2" fmla="*/ 76 w 77"/>
                <a:gd name="T3" fmla="*/ 42 h 97"/>
                <a:gd name="T4" fmla="*/ 23 w 77"/>
                <a:gd name="T5" fmla="*/ 66 h 97"/>
                <a:gd name="T6" fmla="*/ 31 w 77"/>
                <a:gd name="T7" fmla="*/ 96 h 97"/>
                <a:gd name="T8" fmla="*/ 0 w 77"/>
                <a:gd name="T9" fmla="*/ 93 h 97"/>
                <a:gd name="T10" fmla="*/ 8 w 77"/>
                <a:gd name="T11" fmla="*/ 44 h 97"/>
                <a:gd name="T12" fmla="*/ 29 w 77"/>
                <a:gd name="T13" fmla="*/ 0 h 97"/>
              </a:gdLst>
              <a:ahLst/>
              <a:cxnLst>
                <a:cxn ang="0">
                  <a:pos x="T0" y="T1"/>
                </a:cxn>
                <a:cxn ang="0">
                  <a:pos x="T2" y="T3"/>
                </a:cxn>
                <a:cxn ang="0">
                  <a:pos x="T4" y="T5"/>
                </a:cxn>
                <a:cxn ang="0">
                  <a:pos x="T6" y="T7"/>
                </a:cxn>
                <a:cxn ang="0">
                  <a:pos x="T8" y="T9"/>
                </a:cxn>
                <a:cxn ang="0">
                  <a:pos x="T10" y="T11"/>
                </a:cxn>
                <a:cxn ang="0">
                  <a:pos x="T12" y="T13"/>
                </a:cxn>
              </a:cxnLst>
              <a:rect l="0" t="0" r="r" b="b"/>
              <a:pathLst>
                <a:path w="77" h="97">
                  <a:moveTo>
                    <a:pt x="29" y="0"/>
                  </a:moveTo>
                  <a:lnTo>
                    <a:pt x="76" y="42"/>
                  </a:lnTo>
                  <a:lnTo>
                    <a:pt x="23" y="66"/>
                  </a:lnTo>
                  <a:lnTo>
                    <a:pt x="31" y="96"/>
                  </a:lnTo>
                  <a:lnTo>
                    <a:pt x="0" y="93"/>
                  </a:lnTo>
                  <a:lnTo>
                    <a:pt x="8" y="44"/>
                  </a:lnTo>
                  <a:lnTo>
                    <a:pt x="29"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1" name="Freeform 34">
              <a:extLst>
                <a:ext uri="{FF2B5EF4-FFF2-40B4-BE49-F238E27FC236}">
                  <a16:creationId xmlns:a16="http://schemas.microsoft.com/office/drawing/2014/main" id="{2B9D90BC-302B-4CF6-86F8-59BAB484552C}"/>
                </a:ext>
              </a:extLst>
            </xdr:cNvPr>
            <xdr:cNvSpPr>
              <a:spLocks/>
            </xdr:cNvSpPr>
          </xdr:nvSpPr>
          <xdr:spPr bwMode="auto">
            <a:xfrm>
              <a:off x="1125" y="1414"/>
              <a:ext cx="60" cy="53"/>
            </a:xfrm>
            <a:custGeom>
              <a:avLst/>
              <a:gdLst>
                <a:gd name="T0" fmla="*/ 43 w 60"/>
                <a:gd name="T1" fmla="*/ 0 h 53"/>
                <a:gd name="T2" fmla="*/ 0 w 60"/>
                <a:gd name="T3" fmla="*/ 39 h 53"/>
                <a:gd name="T4" fmla="*/ 30 w 60"/>
                <a:gd name="T5" fmla="*/ 52 h 53"/>
                <a:gd name="T6" fmla="*/ 59 w 60"/>
                <a:gd name="T7" fmla="*/ 27 h 53"/>
                <a:gd name="T8" fmla="*/ 43 w 60"/>
                <a:gd name="T9" fmla="*/ 0 h 53"/>
              </a:gdLst>
              <a:ahLst/>
              <a:cxnLst>
                <a:cxn ang="0">
                  <a:pos x="T0" y="T1"/>
                </a:cxn>
                <a:cxn ang="0">
                  <a:pos x="T2" y="T3"/>
                </a:cxn>
                <a:cxn ang="0">
                  <a:pos x="T4" y="T5"/>
                </a:cxn>
                <a:cxn ang="0">
                  <a:pos x="T6" y="T7"/>
                </a:cxn>
                <a:cxn ang="0">
                  <a:pos x="T8" y="T9"/>
                </a:cxn>
              </a:cxnLst>
              <a:rect l="0" t="0" r="r" b="b"/>
              <a:pathLst>
                <a:path w="60" h="53">
                  <a:moveTo>
                    <a:pt x="43" y="0"/>
                  </a:moveTo>
                  <a:lnTo>
                    <a:pt x="0" y="39"/>
                  </a:lnTo>
                  <a:lnTo>
                    <a:pt x="30" y="52"/>
                  </a:lnTo>
                  <a:lnTo>
                    <a:pt x="59" y="27"/>
                  </a:lnTo>
                  <a:lnTo>
                    <a:pt x="43"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2" name="Freeform 35">
              <a:extLst>
                <a:ext uri="{FF2B5EF4-FFF2-40B4-BE49-F238E27FC236}">
                  <a16:creationId xmlns:a16="http://schemas.microsoft.com/office/drawing/2014/main" id="{28DBC1F5-406C-4E2D-B126-61F329812E0B}"/>
                </a:ext>
              </a:extLst>
            </xdr:cNvPr>
            <xdr:cNvSpPr>
              <a:spLocks/>
            </xdr:cNvSpPr>
          </xdr:nvSpPr>
          <xdr:spPr bwMode="auto">
            <a:xfrm>
              <a:off x="1089" y="841"/>
              <a:ext cx="205" cy="214"/>
            </a:xfrm>
            <a:custGeom>
              <a:avLst/>
              <a:gdLst>
                <a:gd name="T0" fmla="*/ 193 w 205"/>
                <a:gd name="T1" fmla="*/ 1 h 214"/>
                <a:gd name="T2" fmla="*/ 66 w 205"/>
                <a:gd name="T3" fmla="*/ 64 h 214"/>
                <a:gd name="T4" fmla="*/ 18 w 205"/>
                <a:gd name="T5" fmla="*/ 106 h 214"/>
                <a:gd name="T6" fmla="*/ 16 w 205"/>
                <a:gd name="T7" fmla="*/ 136 h 214"/>
                <a:gd name="T8" fmla="*/ 0 w 205"/>
                <a:gd name="T9" fmla="*/ 186 h 214"/>
                <a:gd name="T10" fmla="*/ 13 w 205"/>
                <a:gd name="T11" fmla="*/ 197 h 214"/>
                <a:gd name="T12" fmla="*/ 21 w 205"/>
                <a:gd name="T13" fmla="*/ 213 h 214"/>
                <a:gd name="T14" fmla="*/ 36 w 205"/>
                <a:gd name="T15" fmla="*/ 194 h 214"/>
                <a:gd name="T16" fmla="*/ 49 w 205"/>
                <a:gd name="T17" fmla="*/ 164 h 214"/>
                <a:gd name="T18" fmla="*/ 57 w 205"/>
                <a:gd name="T19" fmla="*/ 152 h 214"/>
                <a:gd name="T20" fmla="*/ 83 w 205"/>
                <a:gd name="T21" fmla="*/ 163 h 214"/>
                <a:gd name="T22" fmla="*/ 108 w 205"/>
                <a:gd name="T23" fmla="*/ 163 h 214"/>
                <a:gd name="T24" fmla="*/ 139 w 205"/>
                <a:gd name="T25" fmla="*/ 153 h 214"/>
                <a:gd name="T26" fmla="*/ 134 w 205"/>
                <a:gd name="T27" fmla="*/ 106 h 214"/>
                <a:gd name="T28" fmla="*/ 181 w 205"/>
                <a:gd name="T29" fmla="*/ 86 h 214"/>
                <a:gd name="T30" fmla="*/ 183 w 205"/>
                <a:gd name="T31" fmla="*/ 57 h 214"/>
                <a:gd name="T32" fmla="*/ 204 w 205"/>
                <a:gd name="T33" fmla="*/ 41 h 214"/>
                <a:gd name="T34" fmla="*/ 202 w 205"/>
                <a:gd name="T35" fmla="*/ 0 h 214"/>
                <a:gd name="T36" fmla="*/ 193 w 205"/>
                <a:gd name="T37" fmla="*/ 1 h 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205" h="214">
                  <a:moveTo>
                    <a:pt x="193" y="1"/>
                  </a:moveTo>
                  <a:lnTo>
                    <a:pt x="66" y="64"/>
                  </a:lnTo>
                  <a:lnTo>
                    <a:pt x="18" y="106"/>
                  </a:lnTo>
                  <a:lnTo>
                    <a:pt x="16" y="136"/>
                  </a:lnTo>
                  <a:lnTo>
                    <a:pt x="0" y="186"/>
                  </a:lnTo>
                  <a:lnTo>
                    <a:pt x="13" y="197"/>
                  </a:lnTo>
                  <a:lnTo>
                    <a:pt x="21" y="213"/>
                  </a:lnTo>
                  <a:lnTo>
                    <a:pt x="36" y="194"/>
                  </a:lnTo>
                  <a:lnTo>
                    <a:pt x="49" y="164"/>
                  </a:lnTo>
                  <a:lnTo>
                    <a:pt x="57" y="152"/>
                  </a:lnTo>
                  <a:lnTo>
                    <a:pt x="83" y="163"/>
                  </a:lnTo>
                  <a:lnTo>
                    <a:pt x="108" y="163"/>
                  </a:lnTo>
                  <a:lnTo>
                    <a:pt x="139" y="153"/>
                  </a:lnTo>
                  <a:lnTo>
                    <a:pt x="134" y="106"/>
                  </a:lnTo>
                  <a:lnTo>
                    <a:pt x="181" y="86"/>
                  </a:lnTo>
                  <a:lnTo>
                    <a:pt x="183" y="57"/>
                  </a:lnTo>
                  <a:lnTo>
                    <a:pt x="204" y="41"/>
                  </a:lnTo>
                  <a:lnTo>
                    <a:pt x="202" y="0"/>
                  </a:lnTo>
                  <a:lnTo>
                    <a:pt x="193" y="1"/>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3" name="Freeform 36">
              <a:extLst>
                <a:ext uri="{FF2B5EF4-FFF2-40B4-BE49-F238E27FC236}">
                  <a16:creationId xmlns:a16="http://schemas.microsoft.com/office/drawing/2014/main" id="{2127C54A-389C-423D-8C5E-5373430FEC45}"/>
                </a:ext>
              </a:extLst>
            </xdr:cNvPr>
            <xdr:cNvSpPr>
              <a:spLocks/>
            </xdr:cNvSpPr>
          </xdr:nvSpPr>
          <xdr:spPr bwMode="auto">
            <a:xfrm>
              <a:off x="981" y="1097"/>
              <a:ext cx="94" cy="97"/>
            </a:xfrm>
            <a:custGeom>
              <a:avLst/>
              <a:gdLst>
                <a:gd name="T0" fmla="*/ 53 w 96"/>
                <a:gd name="T1" fmla="*/ 0 h 97"/>
                <a:gd name="T2" fmla="*/ 0 w 96"/>
                <a:gd name="T3" fmla="*/ 30 h 97"/>
                <a:gd name="T4" fmla="*/ 50 w 96"/>
                <a:gd name="T5" fmla="*/ 30 h 97"/>
                <a:gd name="T6" fmla="*/ 50 w 96"/>
                <a:gd name="T7" fmla="*/ 82 h 97"/>
                <a:gd name="T8" fmla="*/ 79 w 96"/>
                <a:gd name="T9" fmla="*/ 96 h 97"/>
                <a:gd name="T10" fmla="*/ 95 w 96"/>
                <a:gd name="T11" fmla="*/ 16 h 97"/>
                <a:gd name="T12" fmla="*/ 79 w 96"/>
                <a:gd name="T13" fmla="*/ 1 h 97"/>
                <a:gd name="T14" fmla="*/ 53 w 96"/>
                <a:gd name="T15" fmla="*/ 0 h 9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 h="97">
                  <a:moveTo>
                    <a:pt x="53" y="0"/>
                  </a:moveTo>
                  <a:lnTo>
                    <a:pt x="0" y="30"/>
                  </a:lnTo>
                  <a:lnTo>
                    <a:pt x="50" y="30"/>
                  </a:lnTo>
                  <a:lnTo>
                    <a:pt x="50" y="82"/>
                  </a:lnTo>
                  <a:lnTo>
                    <a:pt x="79" y="96"/>
                  </a:lnTo>
                  <a:lnTo>
                    <a:pt x="95" y="16"/>
                  </a:lnTo>
                  <a:lnTo>
                    <a:pt x="79" y="1"/>
                  </a:lnTo>
                  <a:lnTo>
                    <a:pt x="53"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4" name="Freeform 37">
              <a:extLst>
                <a:ext uri="{FF2B5EF4-FFF2-40B4-BE49-F238E27FC236}">
                  <a16:creationId xmlns:a16="http://schemas.microsoft.com/office/drawing/2014/main" id="{66838F06-2A07-4CC2-849D-7B5606B70A09}"/>
                </a:ext>
              </a:extLst>
            </xdr:cNvPr>
            <xdr:cNvSpPr>
              <a:spLocks/>
            </xdr:cNvSpPr>
          </xdr:nvSpPr>
          <xdr:spPr bwMode="auto">
            <a:xfrm>
              <a:off x="1182" y="1115"/>
              <a:ext cx="95" cy="165"/>
            </a:xfrm>
            <a:custGeom>
              <a:avLst/>
              <a:gdLst>
                <a:gd name="T0" fmla="*/ 90 w 96"/>
                <a:gd name="T1" fmla="*/ 0 h 165"/>
                <a:gd name="T2" fmla="*/ 61 w 96"/>
                <a:gd name="T3" fmla="*/ 55 h 165"/>
                <a:gd name="T4" fmla="*/ 0 w 96"/>
                <a:gd name="T5" fmla="*/ 63 h 165"/>
                <a:gd name="T6" fmla="*/ 16 w 96"/>
                <a:gd name="T7" fmla="*/ 119 h 165"/>
                <a:gd name="T8" fmla="*/ 56 w 96"/>
                <a:gd name="T9" fmla="*/ 148 h 165"/>
                <a:gd name="T10" fmla="*/ 60 w 96"/>
                <a:gd name="T11" fmla="*/ 164 h 165"/>
                <a:gd name="T12" fmla="*/ 95 w 96"/>
                <a:gd name="T13" fmla="*/ 106 h 165"/>
                <a:gd name="T14" fmla="*/ 61 w 96"/>
                <a:gd name="T15" fmla="*/ 86 h 165"/>
                <a:gd name="T16" fmla="*/ 95 w 96"/>
                <a:gd name="T17" fmla="*/ 53 h 165"/>
                <a:gd name="T18" fmla="*/ 90 w 96"/>
                <a:gd name="T19" fmla="*/ 0 h 1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96" h="165">
                  <a:moveTo>
                    <a:pt x="90" y="0"/>
                  </a:moveTo>
                  <a:lnTo>
                    <a:pt x="61" y="55"/>
                  </a:lnTo>
                  <a:lnTo>
                    <a:pt x="0" y="63"/>
                  </a:lnTo>
                  <a:lnTo>
                    <a:pt x="16" y="119"/>
                  </a:lnTo>
                  <a:lnTo>
                    <a:pt x="56" y="148"/>
                  </a:lnTo>
                  <a:lnTo>
                    <a:pt x="60" y="164"/>
                  </a:lnTo>
                  <a:lnTo>
                    <a:pt x="95" y="106"/>
                  </a:lnTo>
                  <a:lnTo>
                    <a:pt x="61" y="86"/>
                  </a:lnTo>
                  <a:lnTo>
                    <a:pt x="95" y="53"/>
                  </a:lnTo>
                  <a:lnTo>
                    <a:pt x="90"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5" name="Freeform 38">
              <a:extLst>
                <a:ext uri="{FF2B5EF4-FFF2-40B4-BE49-F238E27FC236}">
                  <a16:creationId xmlns:a16="http://schemas.microsoft.com/office/drawing/2014/main" id="{19A56ADC-340C-480D-BF51-E3909211F6C3}"/>
                </a:ext>
              </a:extLst>
            </xdr:cNvPr>
            <xdr:cNvSpPr>
              <a:spLocks/>
            </xdr:cNvSpPr>
          </xdr:nvSpPr>
          <xdr:spPr bwMode="auto">
            <a:xfrm>
              <a:off x="920" y="1317"/>
              <a:ext cx="115" cy="67"/>
            </a:xfrm>
            <a:custGeom>
              <a:avLst/>
              <a:gdLst>
                <a:gd name="T0" fmla="*/ 31 w 115"/>
                <a:gd name="T1" fmla="*/ 7 h 66"/>
                <a:gd name="T2" fmla="*/ 114 w 115"/>
                <a:gd name="T3" fmla="*/ 0 h 66"/>
                <a:gd name="T4" fmla="*/ 37 w 115"/>
                <a:gd name="T5" fmla="*/ 65 h 66"/>
                <a:gd name="T6" fmla="*/ 10 w 115"/>
                <a:gd name="T7" fmla="*/ 64 h 66"/>
                <a:gd name="T8" fmla="*/ 0 w 115"/>
                <a:gd name="T9" fmla="*/ 35 h 66"/>
                <a:gd name="T10" fmla="*/ 31 w 115"/>
                <a:gd name="T11" fmla="*/ 7 h 66"/>
              </a:gdLst>
              <a:ahLst/>
              <a:cxnLst>
                <a:cxn ang="0">
                  <a:pos x="T0" y="T1"/>
                </a:cxn>
                <a:cxn ang="0">
                  <a:pos x="T2" y="T3"/>
                </a:cxn>
                <a:cxn ang="0">
                  <a:pos x="T4" y="T5"/>
                </a:cxn>
                <a:cxn ang="0">
                  <a:pos x="T6" y="T7"/>
                </a:cxn>
                <a:cxn ang="0">
                  <a:pos x="T8" y="T9"/>
                </a:cxn>
                <a:cxn ang="0">
                  <a:pos x="T10" y="T11"/>
                </a:cxn>
              </a:cxnLst>
              <a:rect l="0" t="0" r="r" b="b"/>
              <a:pathLst>
                <a:path w="115" h="66">
                  <a:moveTo>
                    <a:pt x="31" y="7"/>
                  </a:moveTo>
                  <a:lnTo>
                    <a:pt x="114" y="0"/>
                  </a:lnTo>
                  <a:lnTo>
                    <a:pt x="37" y="65"/>
                  </a:lnTo>
                  <a:lnTo>
                    <a:pt x="10" y="64"/>
                  </a:lnTo>
                  <a:lnTo>
                    <a:pt x="0" y="35"/>
                  </a:lnTo>
                  <a:lnTo>
                    <a:pt x="31" y="7"/>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6" name="Freeform 39">
              <a:extLst>
                <a:ext uri="{FF2B5EF4-FFF2-40B4-BE49-F238E27FC236}">
                  <a16:creationId xmlns:a16="http://schemas.microsoft.com/office/drawing/2014/main" id="{F8C0E52B-176C-4B23-B86F-064510675B4F}"/>
                </a:ext>
              </a:extLst>
            </xdr:cNvPr>
            <xdr:cNvSpPr>
              <a:spLocks/>
            </xdr:cNvSpPr>
          </xdr:nvSpPr>
          <xdr:spPr bwMode="auto">
            <a:xfrm>
              <a:off x="1060" y="1480"/>
              <a:ext cx="67" cy="70"/>
            </a:xfrm>
            <a:custGeom>
              <a:avLst/>
              <a:gdLst>
                <a:gd name="T0" fmla="*/ 34 w 66"/>
                <a:gd name="T1" fmla="*/ 0 h 71"/>
                <a:gd name="T2" fmla="*/ 0 w 66"/>
                <a:gd name="T3" fmla="*/ 45 h 71"/>
                <a:gd name="T4" fmla="*/ 11 w 66"/>
                <a:gd name="T5" fmla="*/ 55 h 71"/>
                <a:gd name="T6" fmla="*/ 65 w 66"/>
                <a:gd name="T7" fmla="*/ 70 h 71"/>
                <a:gd name="T8" fmla="*/ 62 w 66"/>
                <a:gd name="T9" fmla="*/ 29 h 71"/>
                <a:gd name="T10" fmla="*/ 34 w 66"/>
                <a:gd name="T11" fmla="*/ 0 h 71"/>
              </a:gdLst>
              <a:ahLst/>
              <a:cxnLst>
                <a:cxn ang="0">
                  <a:pos x="T0" y="T1"/>
                </a:cxn>
                <a:cxn ang="0">
                  <a:pos x="T2" y="T3"/>
                </a:cxn>
                <a:cxn ang="0">
                  <a:pos x="T4" y="T5"/>
                </a:cxn>
                <a:cxn ang="0">
                  <a:pos x="T6" y="T7"/>
                </a:cxn>
                <a:cxn ang="0">
                  <a:pos x="T8" y="T9"/>
                </a:cxn>
                <a:cxn ang="0">
                  <a:pos x="T10" y="T11"/>
                </a:cxn>
              </a:cxnLst>
              <a:rect l="0" t="0" r="r" b="b"/>
              <a:pathLst>
                <a:path w="66" h="71">
                  <a:moveTo>
                    <a:pt x="34" y="0"/>
                  </a:moveTo>
                  <a:lnTo>
                    <a:pt x="0" y="45"/>
                  </a:lnTo>
                  <a:lnTo>
                    <a:pt x="11" y="55"/>
                  </a:lnTo>
                  <a:lnTo>
                    <a:pt x="65" y="70"/>
                  </a:lnTo>
                  <a:lnTo>
                    <a:pt x="62" y="29"/>
                  </a:lnTo>
                  <a:lnTo>
                    <a:pt x="34"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grpSp>
      <xdr:grpSp>
        <xdr:nvGrpSpPr>
          <xdr:cNvPr id="7" name="Groupe 6">
            <a:extLst>
              <a:ext uri="{FF2B5EF4-FFF2-40B4-BE49-F238E27FC236}">
                <a16:creationId xmlns:a16="http://schemas.microsoft.com/office/drawing/2014/main" id="{694A28AB-E78B-4F1C-ABC2-3435E7D61ACC}"/>
              </a:ext>
            </a:extLst>
          </xdr:cNvPr>
          <xdr:cNvGrpSpPr/>
        </xdr:nvGrpSpPr>
        <xdr:grpSpPr>
          <a:xfrm>
            <a:off x="9763207" y="2312027"/>
            <a:ext cx="848519" cy="397533"/>
            <a:chOff x="9667742" y="2017941"/>
            <a:chExt cx="848519" cy="397533"/>
          </a:xfrm>
        </xdr:grpSpPr>
        <xdr:sp macro="" textlink="">
          <xdr:nvSpPr>
            <xdr:cNvPr id="18" name="Oval 28">
              <a:extLst>
                <a:ext uri="{FF2B5EF4-FFF2-40B4-BE49-F238E27FC236}">
                  <a16:creationId xmlns:a16="http://schemas.microsoft.com/office/drawing/2014/main" id="{1E7AD0DD-BDCA-4150-8719-8C0F19C56A09}"/>
                </a:ext>
              </a:extLst>
            </xdr:cNvPr>
            <xdr:cNvSpPr>
              <a:spLocks noChangeArrowheads="1"/>
            </xdr:cNvSpPr>
          </xdr:nvSpPr>
          <xdr:spPr bwMode="auto">
            <a:xfrm>
              <a:off x="9667742" y="2222696"/>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9" name="Rectangle 18">
              <a:extLst>
                <a:ext uri="{FF2B5EF4-FFF2-40B4-BE49-F238E27FC236}">
                  <a16:creationId xmlns:a16="http://schemas.microsoft.com/office/drawing/2014/main" id="{AB7E5B5B-0065-4AF7-A8FC-0E55D32B3CD3}"/>
                </a:ext>
              </a:extLst>
            </xdr:cNvPr>
            <xdr:cNvSpPr>
              <a:spLocks noChangeArrowheads="1"/>
            </xdr:cNvSpPr>
          </xdr:nvSpPr>
          <xdr:spPr bwMode="auto">
            <a:xfrm>
              <a:off x="9784423" y="2017941"/>
              <a:ext cx="731838" cy="397533"/>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Torness</a:t>
              </a:r>
            </a:p>
            <a:p>
              <a:pPr marL="0" marR="0" lvl="0" indent="0" algn="l" defTabSz="914400" rtl="0" eaLnBrk="0" fontAlgn="auto" latinLnBrk="0" hangingPunct="0">
                <a:lnSpc>
                  <a:spcPct val="100000"/>
                </a:lnSpc>
                <a:spcBef>
                  <a:spcPts val="0"/>
                </a:spcBef>
                <a:spcAft>
                  <a:spcPts val="0"/>
                </a:spcAft>
                <a:buClrTx/>
                <a:buSzTx/>
                <a:buFontTx/>
                <a:buNone/>
                <a:tabLst/>
                <a:defRPr/>
              </a:pPr>
              <a:endParaRPr kumimoji="0" lang="en-GB" sz="1000" b="0" i="1" u="none" strike="noStrike" kern="0" cap="none" spc="0" normalizeH="0" baseline="0">
                <a:ln>
                  <a:noFill/>
                </a:ln>
                <a:solidFill>
                  <a:srgbClr val="001A70"/>
                </a:solidFill>
                <a:effectLst/>
                <a:uLnTx/>
                <a:uFillTx/>
                <a:latin typeface="Arial" panose="020B0604020202020204"/>
                <a:ea typeface="+mn-ea"/>
                <a:cs typeface="+mn-cs"/>
              </a:endParaRPr>
            </a:p>
          </xdr:txBody>
        </xdr:sp>
      </xdr:grpSp>
      <xdr:grpSp>
        <xdr:nvGrpSpPr>
          <xdr:cNvPr id="8" name="Groupe 7">
            <a:extLst>
              <a:ext uri="{FF2B5EF4-FFF2-40B4-BE49-F238E27FC236}">
                <a16:creationId xmlns:a16="http://schemas.microsoft.com/office/drawing/2014/main" id="{21D9F78F-6453-473B-8C20-31A47C5A6C5E}"/>
              </a:ext>
            </a:extLst>
          </xdr:cNvPr>
          <xdr:cNvGrpSpPr/>
        </xdr:nvGrpSpPr>
        <xdr:grpSpPr>
          <a:xfrm>
            <a:off x="9966820" y="2759272"/>
            <a:ext cx="1478755" cy="397533"/>
            <a:chOff x="9969367" y="2602106"/>
            <a:chExt cx="1478755" cy="397533"/>
          </a:xfrm>
        </xdr:grpSpPr>
        <xdr:sp macro="" textlink="">
          <xdr:nvSpPr>
            <xdr:cNvPr id="16" name="Oval 27">
              <a:extLst>
                <a:ext uri="{FF2B5EF4-FFF2-40B4-BE49-F238E27FC236}">
                  <a16:creationId xmlns:a16="http://schemas.microsoft.com/office/drawing/2014/main" id="{CC1BC81E-7FD3-48D4-8715-2A88C51FD1B7}"/>
                </a:ext>
              </a:extLst>
            </xdr:cNvPr>
            <xdr:cNvSpPr>
              <a:spLocks noChangeArrowheads="1"/>
            </xdr:cNvSpPr>
          </xdr:nvSpPr>
          <xdr:spPr bwMode="auto">
            <a:xfrm>
              <a:off x="9969367" y="2789433"/>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7" name="Rectangle 16">
              <a:extLst>
                <a:ext uri="{FF2B5EF4-FFF2-40B4-BE49-F238E27FC236}">
                  <a16:creationId xmlns:a16="http://schemas.microsoft.com/office/drawing/2014/main" id="{6D475EDA-A526-4B8F-9152-AAEFE9CA3391}"/>
                </a:ext>
              </a:extLst>
            </xdr:cNvPr>
            <xdr:cNvSpPr>
              <a:spLocks noChangeArrowheads="1"/>
            </xdr:cNvSpPr>
          </xdr:nvSpPr>
          <xdr:spPr bwMode="auto">
            <a:xfrm>
              <a:off x="10163835" y="2602106"/>
              <a:ext cx="1284287" cy="397533"/>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Hartlepool</a:t>
              </a:r>
            </a:p>
            <a:p>
              <a:pPr marL="0" marR="0" lvl="0" indent="0" algn="l" defTabSz="914400" rtl="0" eaLnBrk="0" fontAlgn="auto" latinLnBrk="0" hangingPunct="0">
                <a:lnSpc>
                  <a:spcPct val="100000"/>
                </a:lnSpc>
                <a:spcBef>
                  <a:spcPts val="0"/>
                </a:spcBef>
                <a:spcAft>
                  <a:spcPts val="0"/>
                </a:spcAft>
                <a:buClrTx/>
                <a:buSzTx/>
                <a:buFontTx/>
                <a:buNone/>
                <a:tabLst/>
                <a:defRPr/>
              </a:pPr>
              <a:endParaRPr kumimoji="0" lang="en-GB" sz="1000" b="0" i="1" u="none" strike="noStrike" kern="0" cap="none" spc="0" normalizeH="0" baseline="0">
                <a:ln>
                  <a:noFill/>
                </a:ln>
                <a:solidFill>
                  <a:srgbClr val="001A70"/>
                </a:solidFill>
                <a:effectLst/>
                <a:uLnTx/>
                <a:uFillTx/>
                <a:latin typeface="Arial" panose="020B0604020202020204"/>
                <a:ea typeface="+mn-ea"/>
                <a:cs typeface="+mn-cs"/>
              </a:endParaRPr>
            </a:p>
          </xdr:txBody>
        </xdr:sp>
      </xdr:grpSp>
      <xdr:grpSp>
        <xdr:nvGrpSpPr>
          <xdr:cNvPr id="9" name="Groupe 8">
            <a:extLst>
              <a:ext uri="{FF2B5EF4-FFF2-40B4-BE49-F238E27FC236}">
                <a16:creationId xmlns:a16="http://schemas.microsoft.com/office/drawing/2014/main" id="{A7FFF4C1-400D-4A09-8267-8AC22EA2756D}"/>
              </a:ext>
            </a:extLst>
          </xdr:cNvPr>
          <xdr:cNvGrpSpPr/>
        </xdr:nvGrpSpPr>
        <xdr:grpSpPr>
          <a:xfrm>
            <a:off x="8451552" y="3110386"/>
            <a:ext cx="1285875" cy="310974"/>
            <a:chOff x="8307254" y="3021384"/>
            <a:chExt cx="1285875" cy="310974"/>
          </a:xfrm>
        </xdr:grpSpPr>
        <xdr:sp macro="" textlink="">
          <xdr:nvSpPr>
            <xdr:cNvPr id="13" name="Oval 25">
              <a:extLst>
                <a:ext uri="{FF2B5EF4-FFF2-40B4-BE49-F238E27FC236}">
                  <a16:creationId xmlns:a16="http://schemas.microsoft.com/office/drawing/2014/main" id="{40BA788D-F590-44A6-9C7E-1CF975FE8479}"/>
                </a:ext>
              </a:extLst>
            </xdr:cNvPr>
            <xdr:cNvSpPr>
              <a:spLocks noChangeArrowheads="1"/>
            </xdr:cNvSpPr>
          </xdr:nvSpPr>
          <xdr:spPr bwMode="auto">
            <a:xfrm>
              <a:off x="9499467" y="3237108"/>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4" name="Oval 26">
              <a:extLst>
                <a:ext uri="{FF2B5EF4-FFF2-40B4-BE49-F238E27FC236}">
                  <a16:creationId xmlns:a16="http://schemas.microsoft.com/office/drawing/2014/main" id="{B2CE1178-DB0E-44E1-8C53-967D31CF92EE}"/>
                </a:ext>
              </a:extLst>
            </xdr:cNvPr>
            <xdr:cNvSpPr>
              <a:spLocks noChangeArrowheads="1"/>
            </xdr:cNvSpPr>
          </xdr:nvSpPr>
          <xdr:spPr bwMode="auto">
            <a:xfrm>
              <a:off x="9499467" y="3159321"/>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5" name="Rectangle 14">
              <a:extLst>
                <a:ext uri="{FF2B5EF4-FFF2-40B4-BE49-F238E27FC236}">
                  <a16:creationId xmlns:a16="http://schemas.microsoft.com/office/drawing/2014/main" id="{E28226C3-2A9E-4CE4-91EC-06222C421966}"/>
                </a:ext>
              </a:extLst>
            </xdr:cNvPr>
            <xdr:cNvSpPr>
              <a:spLocks noChangeArrowheads="1"/>
            </xdr:cNvSpPr>
          </xdr:nvSpPr>
          <xdr:spPr bwMode="auto">
            <a:xfrm>
              <a:off x="8307254" y="3021384"/>
              <a:ext cx="1285875" cy="237688"/>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Heysham 1 &amp; 2</a:t>
              </a:r>
            </a:p>
          </xdr:txBody>
        </xdr:sp>
      </xdr:grpSp>
      <xdr:grpSp>
        <xdr:nvGrpSpPr>
          <xdr:cNvPr id="10" name="Groupe 9">
            <a:extLst>
              <a:ext uri="{FF2B5EF4-FFF2-40B4-BE49-F238E27FC236}">
                <a16:creationId xmlns:a16="http://schemas.microsoft.com/office/drawing/2014/main" id="{5F1A9A48-171D-4498-B13E-348DCDB1D216}"/>
              </a:ext>
            </a:extLst>
          </xdr:cNvPr>
          <xdr:cNvGrpSpPr/>
        </xdr:nvGrpSpPr>
        <xdr:grpSpPr>
          <a:xfrm>
            <a:off x="10500950" y="3716797"/>
            <a:ext cx="892015" cy="397533"/>
            <a:chOff x="10675804" y="3751458"/>
            <a:chExt cx="892015" cy="397533"/>
          </a:xfrm>
        </xdr:grpSpPr>
        <xdr:sp macro="" textlink="">
          <xdr:nvSpPr>
            <xdr:cNvPr id="11" name="Rectangle 10">
              <a:extLst>
                <a:ext uri="{FF2B5EF4-FFF2-40B4-BE49-F238E27FC236}">
                  <a16:creationId xmlns:a16="http://schemas.microsoft.com/office/drawing/2014/main" id="{DEE5F3A9-39A3-4CC2-AFC0-8B6E8E367A8E}"/>
                </a:ext>
              </a:extLst>
            </xdr:cNvPr>
            <xdr:cNvSpPr>
              <a:spLocks noChangeArrowheads="1"/>
            </xdr:cNvSpPr>
          </xdr:nvSpPr>
          <xdr:spPr bwMode="auto">
            <a:xfrm>
              <a:off x="10675804" y="3845121"/>
              <a:ext cx="130175" cy="133350"/>
            </a:xfrm>
            <a:prstGeom prst="rect">
              <a:avLst/>
            </a:prstGeom>
            <a:solidFill>
              <a:schemeClr val="accent6"/>
            </a:solidFill>
            <a:ln w="12700">
              <a:solidFill>
                <a:schemeClr val="accent6"/>
              </a:solid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2" name="Rectangle 11">
              <a:extLst>
                <a:ext uri="{FF2B5EF4-FFF2-40B4-BE49-F238E27FC236}">
                  <a16:creationId xmlns:a16="http://schemas.microsoft.com/office/drawing/2014/main" id="{1C21B617-DA67-4658-9AF2-630F9CAC97DF}"/>
                </a:ext>
              </a:extLst>
            </xdr:cNvPr>
            <xdr:cNvSpPr>
              <a:spLocks noChangeArrowheads="1"/>
            </xdr:cNvSpPr>
          </xdr:nvSpPr>
          <xdr:spPr bwMode="auto">
            <a:xfrm>
              <a:off x="10761529" y="3751458"/>
              <a:ext cx="806290" cy="397533"/>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Sizewell B</a:t>
              </a:r>
            </a:p>
            <a:p>
              <a:pPr marL="0" marR="0" lvl="0" indent="0" algn="l" defTabSz="914400" rtl="0" eaLnBrk="0" fontAlgn="auto" latinLnBrk="0" hangingPunct="0">
                <a:lnSpc>
                  <a:spcPct val="100000"/>
                </a:lnSpc>
                <a:spcBef>
                  <a:spcPts val="0"/>
                </a:spcBef>
                <a:spcAft>
                  <a:spcPts val="0"/>
                </a:spcAft>
                <a:buClrTx/>
                <a:buSzTx/>
                <a:buFontTx/>
                <a:buNone/>
                <a:tabLst/>
                <a:defRPr/>
              </a:pPr>
              <a:endParaRPr kumimoji="0" lang="en-GB" sz="1000" b="1" i="1" u="none" strike="noStrike" kern="0" cap="none" spc="0" normalizeH="0" baseline="0">
                <a:ln>
                  <a:noFill/>
                </a:ln>
                <a:solidFill>
                  <a:srgbClr val="001A70"/>
                </a:solidFill>
                <a:effectLst/>
                <a:uLnTx/>
                <a:uFillTx/>
                <a:latin typeface="Arial" panose="020B0604020202020204"/>
                <a:ea typeface="+mn-ea"/>
                <a:cs typeface="+mn-cs"/>
              </a:endParaRPr>
            </a:p>
          </xdr:txBody>
        </xdr:sp>
      </xdr:grpSp>
    </xdr:grpSp>
    <xdr:clientData/>
  </xdr:twoCellAnchor>
  <xdr:twoCellAnchor>
    <xdr:from>
      <xdr:col>6</xdr:col>
      <xdr:colOff>980502</xdr:colOff>
      <xdr:row>43</xdr:row>
      <xdr:rowOff>109905</xdr:rowOff>
    </xdr:from>
    <xdr:to>
      <xdr:col>7</xdr:col>
      <xdr:colOff>734246</xdr:colOff>
      <xdr:row>45</xdr:row>
      <xdr:rowOff>177436</xdr:rowOff>
    </xdr:to>
    <xdr:grpSp>
      <xdr:nvGrpSpPr>
        <xdr:cNvPr id="27" name="Groupe 26">
          <a:extLst>
            <a:ext uri="{FF2B5EF4-FFF2-40B4-BE49-F238E27FC236}">
              <a16:creationId xmlns:a16="http://schemas.microsoft.com/office/drawing/2014/main" id="{C1890E98-54DC-4FD8-9B82-5212CDCC0052}"/>
            </a:ext>
          </a:extLst>
        </xdr:cNvPr>
        <xdr:cNvGrpSpPr/>
      </xdr:nvGrpSpPr>
      <xdr:grpSpPr>
        <a:xfrm>
          <a:off x="11104216" y="9217619"/>
          <a:ext cx="2209078" cy="454579"/>
          <a:chOff x="8512674" y="5268288"/>
          <a:chExt cx="2134954" cy="465231"/>
        </a:xfrm>
      </xdr:grpSpPr>
      <xdr:sp macro="" textlink="">
        <xdr:nvSpPr>
          <xdr:cNvPr id="28" name="Rectangle 27">
            <a:extLst>
              <a:ext uri="{FF2B5EF4-FFF2-40B4-BE49-F238E27FC236}">
                <a16:creationId xmlns:a16="http://schemas.microsoft.com/office/drawing/2014/main" id="{B31C8DD3-FA82-41A8-8172-6DCDC2EFC817}"/>
              </a:ext>
            </a:extLst>
          </xdr:cNvPr>
          <xdr:cNvSpPr>
            <a:spLocks noChangeArrowheads="1"/>
          </xdr:cNvSpPr>
        </xdr:nvSpPr>
        <xdr:spPr bwMode="auto">
          <a:xfrm>
            <a:off x="8617449" y="5268288"/>
            <a:ext cx="2030179" cy="214406"/>
          </a:xfrm>
          <a:prstGeom prst="rect">
            <a:avLst/>
          </a:prstGeom>
          <a:noFill/>
          <a:ln w="9525">
            <a:noFill/>
            <a:miter lim="800000"/>
            <a:headEnd/>
            <a:tailEnd/>
          </a:ln>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90000"/>
              </a:lnSpc>
              <a:spcBef>
                <a:spcPts val="0"/>
              </a:spcBef>
              <a:spcAft>
                <a:spcPts val="0"/>
              </a:spcAft>
              <a:buClrTx/>
              <a:buSzTx/>
              <a:buFontTx/>
              <a:buNone/>
              <a:tabLst/>
              <a:defRPr/>
            </a:pPr>
            <a:r>
              <a:rPr kumimoji="0" lang="en-GB" sz="900" i="0" u="none" strike="noStrike" kern="1200" cap="none" spc="0" normalizeH="0" baseline="0">
                <a:ln>
                  <a:noFill/>
                </a:ln>
                <a:solidFill>
                  <a:srgbClr val="005BBB"/>
                </a:solidFill>
                <a:effectLst/>
                <a:uLnTx/>
                <a:uFillTx/>
                <a:latin typeface="Arial" panose="020B0604020202020204"/>
                <a:ea typeface="+mn-ea"/>
                <a:cs typeface="+mn-cs"/>
              </a:rPr>
              <a:t>Advanced Gas-cooled Reactor (AGR)</a:t>
            </a:r>
            <a:endParaRPr kumimoji="0" lang="en-GB" sz="900" i="1" u="none" strike="noStrike" kern="1200" cap="none" spc="0" normalizeH="0" baseline="0">
              <a:ln>
                <a:noFill/>
              </a:ln>
              <a:solidFill>
                <a:srgbClr val="005BBB"/>
              </a:solidFill>
              <a:effectLst/>
              <a:uLnTx/>
              <a:uFillTx/>
              <a:latin typeface="Arial" panose="020B0604020202020204"/>
              <a:ea typeface="+mn-ea"/>
              <a:cs typeface="+mn-cs"/>
            </a:endParaRPr>
          </a:p>
        </xdr:txBody>
      </xdr:sp>
      <xdr:sp macro="" textlink="">
        <xdr:nvSpPr>
          <xdr:cNvPr id="29" name="Rectangle 28">
            <a:extLst>
              <a:ext uri="{FF2B5EF4-FFF2-40B4-BE49-F238E27FC236}">
                <a16:creationId xmlns:a16="http://schemas.microsoft.com/office/drawing/2014/main" id="{CEA3E34B-8E6D-4DE4-9721-0D5C66D69226}"/>
              </a:ext>
            </a:extLst>
          </xdr:cNvPr>
          <xdr:cNvSpPr>
            <a:spLocks noChangeArrowheads="1"/>
          </xdr:cNvSpPr>
        </xdr:nvSpPr>
        <xdr:spPr bwMode="auto">
          <a:xfrm>
            <a:off x="8617449" y="5519113"/>
            <a:ext cx="1869980" cy="214406"/>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90000"/>
              </a:lnSpc>
              <a:spcBef>
                <a:spcPts val="0"/>
              </a:spcBef>
              <a:spcAft>
                <a:spcPts val="0"/>
              </a:spcAft>
              <a:buClrTx/>
              <a:buSzTx/>
              <a:buFontTx/>
              <a:buNone/>
              <a:tabLst/>
              <a:defRPr/>
            </a:pPr>
            <a:r>
              <a:rPr kumimoji="0" lang="en-GB" sz="900" i="0" u="none" strike="noStrike" kern="0" cap="none" spc="0" normalizeH="0" baseline="0">
                <a:ln>
                  <a:noFill/>
                </a:ln>
                <a:solidFill>
                  <a:srgbClr val="005BBB"/>
                </a:solidFill>
                <a:effectLst/>
                <a:uLnTx/>
                <a:uFillTx/>
                <a:latin typeface="Arial" panose="020B0604020202020204"/>
                <a:ea typeface="+mn-ea"/>
                <a:cs typeface="+mn-cs"/>
              </a:rPr>
              <a:t>Pressurised Water Reactor (PWR)</a:t>
            </a:r>
          </a:p>
        </xdr:txBody>
      </xdr:sp>
      <xdr:sp macro="" textlink="">
        <xdr:nvSpPr>
          <xdr:cNvPr id="30" name="Rectangle 29">
            <a:extLst>
              <a:ext uri="{FF2B5EF4-FFF2-40B4-BE49-F238E27FC236}">
                <a16:creationId xmlns:a16="http://schemas.microsoft.com/office/drawing/2014/main" id="{D464199A-D45F-4DBF-8893-0AD2CFA16112}"/>
              </a:ext>
            </a:extLst>
          </xdr:cNvPr>
          <xdr:cNvSpPr>
            <a:spLocks noChangeArrowheads="1"/>
          </xdr:cNvSpPr>
        </xdr:nvSpPr>
        <xdr:spPr bwMode="auto">
          <a:xfrm>
            <a:off x="8521845" y="5562954"/>
            <a:ext cx="92075" cy="95250"/>
          </a:xfrm>
          <a:prstGeom prst="rect">
            <a:avLst/>
          </a:prstGeom>
          <a:solidFill>
            <a:schemeClr val="accent6"/>
          </a:solidFill>
          <a:ln w="12700">
            <a:solidFill>
              <a:schemeClr val="accent6"/>
            </a:solid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60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31" name="Oval 24">
            <a:extLst>
              <a:ext uri="{FF2B5EF4-FFF2-40B4-BE49-F238E27FC236}">
                <a16:creationId xmlns:a16="http://schemas.microsoft.com/office/drawing/2014/main" id="{B141C364-5E02-4C26-86F7-B9C884AFB448}"/>
              </a:ext>
            </a:extLst>
          </xdr:cNvPr>
          <xdr:cNvSpPr>
            <a:spLocks noChangeArrowheads="1"/>
          </xdr:cNvSpPr>
        </xdr:nvSpPr>
        <xdr:spPr bwMode="auto">
          <a:xfrm>
            <a:off x="8512674" y="5321857"/>
            <a:ext cx="93662" cy="95250"/>
          </a:xfrm>
          <a:prstGeom prst="ellipse">
            <a:avLst/>
          </a:prstGeom>
          <a:solidFill>
            <a:srgbClr val="FE5815"/>
          </a:solidFill>
          <a:ln w="12700">
            <a:solidFill>
              <a:srgbClr val="FFA02F"/>
            </a:solid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600" i="0" u="none" strike="noStrike" kern="0" cap="none" spc="0" normalizeH="0" baseline="0">
              <a:ln>
                <a:noFill/>
              </a:ln>
              <a:solidFill>
                <a:srgbClr val="005BBB"/>
              </a:solidFill>
              <a:effectLst/>
              <a:uLnTx/>
              <a:uFillTx/>
              <a:latin typeface="Arial" panose="020B0604020202020204"/>
              <a:ea typeface="+mn-ea"/>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220015</xdr:colOff>
      <xdr:row>0</xdr:row>
      <xdr:rowOff>150236</xdr:rowOff>
    </xdr:from>
    <xdr:ext cx="1014707" cy="451412"/>
    <xdr:pic>
      <xdr:nvPicPr>
        <xdr:cNvPr id="2" name="Image 1" descr="EDF_Logo_blanc.png">
          <a:extLst>
            <a:ext uri="{FF2B5EF4-FFF2-40B4-BE49-F238E27FC236}">
              <a16:creationId xmlns:a16="http://schemas.microsoft.com/office/drawing/2014/main" id="{DBD943EC-D05E-4B4B-AC3E-BD978D51938E}"/>
            </a:ext>
          </a:extLst>
        </xdr:cNvPr>
        <xdr:cNvPicPr>
          <a:picLocks noChangeAspect="1"/>
        </xdr:cNvPicPr>
      </xdr:nvPicPr>
      <xdr:blipFill>
        <a:blip xmlns:r="http://schemas.openxmlformats.org/officeDocument/2006/relationships" r:embed="rId1" cstate="print"/>
        <a:stretch>
          <a:fillRect/>
        </a:stretch>
      </xdr:blipFill>
      <xdr:spPr>
        <a:xfrm>
          <a:off x="220015" y="150236"/>
          <a:ext cx="1014707" cy="451412"/>
        </a:xfrm>
        <a:prstGeom prst="rect">
          <a:avLst/>
        </a:prstGeom>
      </xdr:spPr>
    </xdr:pic>
    <xdr:clientData/>
  </xdr:oneCellAnchor>
  <xdr:oneCellAnchor>
    <xdr:from>
      <xdr:col>10</xdr:col>
      <xdr:colOff>348342</xdr:colOff>
      <xdr:row>14</xdr:row>
      <xdr:rowOff>185056</xdr:rowOff>
    </xdr:from>
    <xdr:ext cx="384602" cy="384602"/>
    <xdr:pic>
      <xdr:nvPicPr>
        <xdr:cNvPr id="3" name="Graphique 48">
          <a:extLst>
            <a:ext uri="{FF2B5EF4-FFF2-40B4-BE49-F238E27FC236}">
              <a16:creationId xmlns:a16="http://schemas.microsoft.com/office/drawing/2014/main" id="{E2220943-04F1-4503-B7FB-ED8A2C48FDFF}"/>
            </a:ext>
          </a:extLst>
        </xdr:cNvPr>
        <xdr:cNvPicPr>
          <a:picLocks noChangeAspect="1"/>
        </xdr:cNvPicPr>
      </xdr:nvPicPr>
      <xdr:blipFill>
        <a:blip xmlns:r="http://schemas.openxmlformats.org/officeDocument/2006/relationships" r:embed="rId2" cstate="print">
          <a:duotone>
            <a:schemeClr val="accent3">
              <a:shade val="45000"/>
              <a:satMod val="135000"/>
            </a:schemeClr>
            <a:prstClr val="white"/>
          </a:duotone>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86392" y="3506106"/>
          <a:ext cx="384602" cy="384602"/>
        </a:xfrm>
        <a:prstGeom prst="rect">
          <a:avLst/>
        </a:prstGeom>
      </xdr:spPr>
    </xdr:pic>
    <xdr:clientData/>
  </xdr:oneCellAnchor>
  <xdr:oneCellAnchor>
    <xdr:from>
      <xdr:col>10</xdr:col>
      <xdr:colOff>348342</xdr:colOff>
      <xdr:row>35</xdr:row>
      <xdr:rowOff>185057</xdr:rowOff>
    </xdr:from>
    <xdr:ext cx="385200" cy="385200"/>
    <xdr:pic>
      <xdr:nvPicPr>
        <xdr:cNvPr id="4" name="Graphique 33">
          <a:extLst>
            <a:ext uri="{FF2B5EF4-FFF2-40B4-BE49-F238E27FC236}">
              <a16:creationId xmlns:a16="http://schemas.microsoft.com/office/drawing/2014/main" id="{0E71DA1B-4A9E-4738-AFBA-EA15F303B0C5}"/>
            </a:ext>
          </a:extLst>
        </xdr:cNvPr>
        <xdr:cNvPicPr>
          <a:picLocks noChangeAspect="1"/>
        </xdr:cNvPicPr>
      </xdr:nvPicPr>
      <xdr:blipFill>
        <a:blip xmlns:r="http://schemas.openxmlformats.org/officeDocument/2006/relationships" r:embed="rId4" cstate="print">
          <a:duotone>
            <a:schemeClr val="accent4">
              <a:shade val="45000"/>
              <a:satMod val="135000"/>
            </a:schemeClr>
            <a:prstClr val="white"/>
          </a:duotone>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686392" y="7601857"/>
          <a:ext cx="385200" cy="385200"/>
        </a:xfrm>
        <a:prstGeom prst="rect">
          <a:avLst/>
        </a:prstGeom>
      </xdr:spPr>
    </xdr:pic>
    <xdr:clientData/>
  </xdr:oneCellAnchor>
  <xdr:twoCellAnchor editAs="oneCell">
    <xdr:from>
      <xdr:col>10</xdr:col>
      <xdr:colOff>204106</xdr:colOff>
      <xdr:row>47</xdr:row>
      <xdr:rowOff>50105</xdr:rowOff>
    </xdr:from>
    <xdr:to>
      <xdr:col>10</xdr:col>
      <xdr:colOff>930365</xdr:colOff>
      <xdr:row>51</xdr:row>
      <xdr:rowOff>20444</xdr:rowOff>
    </xdr:to>
    <xdr:pic>
      <xdr:nvPicPr>
        <xdr:cNvPr id="5" name="Image 10">
          <a:extLst>
            <a:ext uri="{FF2B5EF4-FFF2-40B4-BE49-F238E27FC236}">
              <a16:creationId xmlns:a16="http://schemas.microsoft.com/office/drawing/2014/main" id="{DCBE2232-8CBE-4D7D-8544-3B0227A71BBC}"/>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colorTemperature colorTemp="3986"/>
                  </a14:imgEffect>
                  <a14:imgEffect>
                    <a14:saturation sat="201000"/>
                  </a14:imgEffect>
                </a14:imgLayer>
              </a14:imgProps>
            </a:ext>
            <a:ext uri="{28A0092B-C50C-407E-A947-70E740481C1C}">
              <a14:useLocalDpi xmlns:a14="http://schemas.microsoft.com/office/drawing/2010/main"/>
            </a:ext>
          </a:extLst>
        </a:blip>
        <a:stretch>
          <a:fillRect/>
        </a:stretch>
      </xdr:blipFill>
      <xdr:spPr>
        <a:xfrm>
          <a:off x="12535806" y="9543355"/>
          <a:ext cx="721814" cy="713744"/>
        </a:xfrm>
        <a:prstGeom prst="rect">
          <a:avLst/>
        </a:prstGeom>
      </xdr:spPr>
    </xdr:pic>
    <xdr:clientData/>
  </xdr:twoCellAnchor>
  <xdr:twoCellAnchor editAs="oneCell">
    <xdr:from>
      <xdr:col>10</xdr:col>
      <xdr:colOff>366483</xdr:colOff>
      <xdr:row>24</xdr:row>
      <xdr:rowOff>168088</xdr:rowOff>
    </xdr:from>
    <xdr:to>
      <xdr:col>10</xdr:col>
      <xdr:colOff>797330</xdr:colOff>
      <xdr:row>27</xdr:row>
      <xdr:rowOff>53973</xdr:rowOff>
    </xdr:to>
    <xdr:pic>
      <xdr:nvPicPr>
        <xdr:cNvPr id="6" name="Image 5">
          <a:extLst>
            <a:ext uri="{FF2B5EF4-FFF2-40B4-BE49-F238E27FC236}">
              <a16:creationId xmlns:a16="http://schemas.microsoft.com/office/drawing/2014/main" id="{A3BF53A9-1630-4DD5-AB4A-DAEEE502CF74}"/>
            </a:ext>
          </a:extLst>
        </xdr:cNvPr>
        <xdr:cNvPicPr>
          <a:picLocks noChangeAspect="1"/>
        </xdr:cNvPicPr>
      </xdr:nvPicPr>
      <xdr:blipFill>
        <a:blip xmlns:r="http://schemas.openxmlformats.org/officeDocument/2006/relationships" r:embed="rId8"/>
        <a:stretch>
          <a:fillRect/>
        </a:stretch>
      </xdr:blipFill>
      <xdr:spPr>
        <a:xfrm>
          <a:off x="12704533" y="5441763"/>
          <a:ext cx="421322" cy="462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227135</xdr:colOff>
      <xdr:row>1</xdr:row>
      <xdr:rowOff>79131</xdr:rowOff>
    </xdr:from>
    <xdr:ext cx="824622" cy="369104"/>
    <xdr:pic>
      <xdr:nvPicPr>
        <xdr:cNvPr id="2" name="Image 1" descr="EDF_Logo_blanc.png">
          <a:extLst>
            <a:ext uri="{FF2B5EF4-FFF2-40B4-BE49-F238E27FC236}">
              <a16:creationId xmlns:a16="http://schemas.microsoft.com/office/drawing/2014/main" id="{4796B8A5-E9E3-4AF7-81B9-6997259BF592}"/>
            </a:ext>
          </a:extLst>
        </xdr:cNvPr>
        <xdr:cNvPicPr>
          <a:picLocks noChangeAspect="1"/>
        </xdr:cNvPicPr>
      </xdr:nvPicPr>
      <xdr:blipFill>
        <a:blip xmlns:r="http://schemas.openxmlformats.org/officeDocument/2006/relationships" r:embed="rId1" cstate="print"/>
        <a:stretch>
          <a:fillRect/>
        </a:stretch>
      </xdr:blipFill>
      <xdr:spPr>
        <a:xfrm>
          <a:off x="227135" y="269631"/>
          <a:ext cx="824622" cy="36910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111949</xdr:colOff>
      <xdr:row>3</xdr:row>
      <xdr:rowOff>28675</xdr:rowOff>
    </xdr:from>
    <xdr:to>
      <xdr:col>7</xdr:col>
      <xdr:colOff>1501755</xdr:colOff>
      <xdr:row>3</xdr:row>
      <xdr:rowOff>1587532</xdr:rowOff>
    </xdr:to>
    <xdr:pic>
      <xdr:nvPicPr>
        <xdr:cNvPr id="2" name="Image 1" descr="FRISE10_MULTI_BL_RGB_300.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11949" y="1073352"/>
          <a:ext cx="15477588" cy="1558857"/>
        </a:xfrm>
        <a:prstGeom prst="rect">
          <a:avLst/>
        </a:prstGeom>
        <a:noFill/>
      </xdr:spPr>
    </xdr:pic>
    <xdr:clientData/>
  </xdr:twoCellAnchor>
  <xdr:oneCellAnchor>
    <xdr:from>
      <xdr:col>0</xdr:col>
      <xdr:colOff>218412</xdr:colOff>
      <xdr:row>1</xdr:row>
      <xdr:rowOff>61691</xdr:rowOff>
    </xdr:from>
    <xdr:ext cx="1078820" cy="460389"/>
    <xdr:pic>
      <xdr:nvPicPr>
        <xdr:cNvPr id="3" name="Image 2" descr="EDF_Logo_blanc.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218412" y="236951"/>
          <a:ext cx="1078820" cy="460389"/>
        </a:xfrm>
        <a:prstGeom prst="rect">
          <a:avLst/>
        </a:prstGeom>
      </xdr:spPr>
    </xdr:pic>
    <xdr:clientData/>
  </xdr:oneCellAnchor>
  <xdr:twoCellAnchor>
    <xdr:from>
      <xdr:col>2</xdr:col>
      <xdr:colOff>108858</xdr:colOff>
      <xdr:row>9</xdr:row>
      <xdr:rowOff>95249</xdr:rowOff>
    </xdr:from>
    <xdr:to>
      <xdr:col>4</xdr:col>
      <xdr:colOff>1850573</xdr:colOff>
      <xdr:row>10</xdr:row>
      <xdr:rowOff>203198</xdr:rowOff>
    </xdr:to>
    <xdr:sp macro="" textlink="">
      <xdr:nvSpPr>
        <xdr:cNvPr id="4" name="Right Brace 3">
          <a:extLst>
            <a:ext uri="{FF2B5EF4-FFF2-40B4-BE49-F238E27FC236}">
              <a16:creationId xmlns:a16="http://schemas.microsoft.com/office/drawing/2014/main" id="{8EF9048F-5AF1-2597-B50D-E5A29F030C28}"/>
            </a:ext>
          </a:extLst>
        </xdr:cNvPr>
        <xdr:cNvSpPr/>
      </xdr:nvSpPr>
      <xdr:spPr>
        <a:xfrm rot="16200000">
          <a:off x="8096705" y="1822902"/>
          <a:ext cx="325663" cy="5633358"/>
        </a:xfrm>
        <a:prstGeom prst="rightBrace">
          <a:avLst>
            <a:gd name="adj1" fmla="val 8333"/>
            <a:gd name="adj2" fmla="val 49524"/>
          </a:avLst>
        </a:prstGeom>
        <a:ln w="15875" cap="rnd">
          <a:solidFill>
            <a:schemeClr val="accent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solidFill>
              <a:schemeClr val="accent3"/>
            </a:solidFill>
          </a:endParaRPr>
        </a:p>
      </xdr:txBody>
    </xdr:sp>
    <xdr:clientData/>
  </xdr:twoCellAnchor>
  <xdr:twoCellAnchor>
    <xdr:from>
      <xdr:col>1</xdr:col>
      <xdr:colOff>544566</xdr:colOff>
      <xdr:row>4</xdr:row>
      <xdr:rowOff>171762</xdr:rowOff>
    </xdr:from>
    <xdr:to>
      <xdr:col>4</xdr:col>
      <xdr:colOff>1502137</xdr:colOff>
      <xdr:row>4</xdr:row>
      <xdr:rowOff>625503</xdr:rowOff>
    </xdr:to>
    <xdr:sp macro="" textlink="">
      <xdr:nvSpPr>
        <xdr:cNvPr id="10" name="ZoneTexte 10">
          <a:extLst>
            <a:ext uri="{FF2B5EF4-FFF2-40B4-BE49-F238E27FC236}">
              <a16:creationId xmlns:a16="http://schemas.microsoft.com/office/drawing/2014/main" id="{5A105AD8-83B1-4497-9A49-824554CAF70E}"/>
            </a:ext>
          </a:extLst>
        </xdr:cNvPr>
        <xdr:cNvSpPr txBox="1"/>
      </xdr:nvSpPr>
      <xdr:spPr>
        <a:xfrm>
          <a:off x="4592691" y="3485668"/>
          <a:ext cx="5700227" cy="453741"/>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Fully consolidated electricity output</a:t>
          </a:r>
        </a:p>
      </xdr:txBody>
    </xdr:sp>
    <xdr:clientData/>
  </xdr:twoCellAnchor>
  <xdr:twoCellAnchor>
    <xdr:from>
      <xdr:col>1</xdr:col>
      <xdr:colOff>254878</xdr:colOff>
      <xdr:row>4</xdr:row>
      <xdr:rowOff>1204836</xdr:rowOff>
    </xdr:from>
    <xdr:to>
      <xdr:col>5</xdr:col>
      <xdr:colOff>871773</xdr:colOff>
      <xdr:row>5</xdr:row>
      <xdr:rowOff>2934304</xdr:rowOff>
    </xdr:to>
    <xdr:grpSp>
      <xdr:nvGrpSpPr>
        <xdr:cNvPr id="35" name="Group 34">
          <a:extLst>
            <a:ext uri="{FF2B5EF4-FFF2-40B4-BE49-F238E27FC236}">
              <a16:creationId xmlns:a16="http://schemas.microsoft.com/office/drawing/2014/main" id="{25C07382-C66A-C177-2BF8-1B1936970C2F}"/>
            </a:ext>
          </a:extLst>
        </xdr:cNvPr>
        <xdr:cNvGrpSpPr/>
      </xdr:nvGrpSpPr>
      <xdr:grpSpPr>
        <a:xfrm>
          <a:off x="4409007" y="3982449"/>
          <a:ext cx="7413443" cy="3975647"/>
          <a:chOff x="6512873" y="4083981"/>
          <a:chExt cx="7200126" cy="3993205"/>
        </a:xfrm>
      </xdr:grpSpPr>
      <xdr:graphicFrame macro="">
        <xdr:nvGraphicFramePr>
          <xdr:cNvPr id="7" name="Chart 6">
            <a:extLst>
              <a:ext uri="{FF2B5EF4-FFF2-40B4-BE49-F238E27FC236}">
                <a16:creationId xmlns:a16="http://schemas.microsoft.com/office/drawing/2014/main" id="{A223C795-A228-94B9-2330-1F2546A013FB}"/>
              </a:ext>
            </a:extLst>
          </xdr:cNvPr>
          <xdr:cNvGraphicFramePr/>
        </xdr:nvGraphicFramePr>
        <xdr:xfrm>
          <a:off x="7157279" y="4433348"/>
          <a:ext cx="5038002" cy="364383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ZoneTexte 18">
            <a:extLst>
              <a:ext uri="{FF2B5EF4-FFF2-40B4-BE49-F238E27FC236}">
                <a16:creationId xmlns:a16="http://schemas.microsoft.com/office/drawing/2014/main" id="{3F613E68-FB7D-4B85-846B-C07BE476371F}"/>
              </a:ext>
            </a:extLst>
          </xdr:cNvPr>
          <xdr:cNvSpPr txBox="1"/>
        </xdr:nvSpPr>
        <xdr:spPr>
          <a:xfrm>
            <a:off x="8835752" y="5832512"/>
            <a:ext cx="1713786"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520,3GWh</a:t>
            </a:r>
          </a:p>
        </xdr:txBody>
      </xdr:sp>
      <xdr:sp macro="" textlink="">
        <xdr:nvSpPr>
          <xdr:cNvPr id="12" name="ZoneTexte 4">
            <a:extLst>
              <a:ext uri="{FF2B5EF4-FFF2-40B4-BE49-F238E27FC236}">
                <a16:creationId xmlns:a16="http://schemas.microsoft.com/office/drawing/2014/main" id="{2408045A-E7AF-4A9C-B264-14550948B2D8}"/>
              </a:ext>
            </a:extLst>
          </xdr:cNvPr>
          <xdr:cNvSpPr txBox="1"/>
        </xdr:nvSpPr>
        <xdr:spPr>
          <a:xfrm>
            <a:off x="6528635" y="5659316"/>
            <a:ext cx="1849015"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accent3"/>
                </a:solidFill>
              </a:rPr>
              <a:t>Hydro</a:t>
            </a:r>
          </a:p>
          <a:p>
            <a:pPr algn="l"/>
            <a:r>
              <a:rPr lang="fr-FR" sz="1600" b="1">
                <a:solidFill>
                  <a:schemeClr val="accent3"/>
                </a:solidFill>
                <a:latin typeface="+mn-lt"/>
                <a:ea typeface="+mn-ea"/>
                <a:cs typeface="+mn-cs"/>
              </a:rPr>
              <a:t>11</a:t>
            </a:r>
            <a:r>
              <a:rPr lang="fr-FR" sz="1600" b="1" baseline="0">
                <a:solidFill>
                  <a:schemeClr val="accent3"/>
                </a:solidFill>
                <a:latin typeface="+mn-lt"/>
                <a:ea typeface="+mn-ea"/>
                <a:cs typeface="+mn-cs"/>
              </a:rPr>
              <a:t> </a:t>
            </a:r>
            <a:r>
              <a:rPr lang="fr-FR" sz="1600" b="1">
                <a:solidFill>
                  <a:schemeClr val="accent3"/>
                </a:solidFill>
                <a:latin typeface="+mn-lt"/>
                <a:ea typeface="+mn-ea"/>
                <a:cs typeface="+mn-cs"/>
              </a:rPr>
              <a:t>%</a:t>
            </a:r>
          </a:p>
        </xdr:txBody>
      </xdr:sp>
      <xdr:sp macro="" textlink="">
        <xdr:nvSpPr>
          <xdr:cNvPr id="13" name="ZoneTexte 11">
            <a:extLst>
              <a:ext uri="{FF2B5EF4-FFF2-40B4-BE49-F238E27FC236}">
                <a16:creationId xmlns:a16="http://schemas.microsoft.com/office/drawing/2014/main" id="{17CCE36C-DA0C-40DA-9935-07D33B97CDC2}"/>
              </a:ext>
            </a:extLst>
          </xdr:cNvPr>
          <xdr:cNvSpPr txBox="1"/>
        </xdr:nvSpPr>
        <xdr:spPr>
          <a:xfrm>
            <a:off x="6512873" y="4763690"/>
            <a:ext cx="2284523" cy="101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Other</a:t>
            </a:r>
            <a:br>
              <a:rPr lang="fr-FR" sz="1600" b="1" baseline="0">
                <a:solidFill>
                  <a:srgbClr val="509E2F"/>
                </a:solidFill>
              </a:rPr>
            </a:br>
            <a:r>
              <a:rPr lang="fr-FR" sz="1600" b="1" baseline="0">
                <a:solidFill>
                  <a:srgbClr val="509E2F"/>
                </a:solidFill>
              </a:rPr>
              <a:t>Renewables </a:t>
            </a:r>
            <a:r>
              <a:rPr lang="fr-FR" sz="1600" b="1" baseline="30000">
                <a:solidFill>
                  <a:srgbClr val="509E2F"/>
                </a:solidFill>
              </a:rPr>
              <a:t>(5)</a:t>
            </a:r>
          </a:p>
          <a:p>
            <a:pPr algn="l"/>
            <a:r>
              <a:rPr lang="fr-FR" sz="1600" b="1" baseline="0">
                <a:solidFill>
                  <a:srgbClr val="509E2F"/>
                </a:solidFill>
                <a:latin typeface="+mn-lt"/>
                <a:ea typeface="+mn-ea"/>
                <a:cs typeface="+mn-cs"/>
              </a:rPr>
              <a:t>6 </a:t>
            </a:r>
            <a:r>
              <a:rPr lang="fr-FR" sz="1600" b="1">
                <a:solidFill>
                  <a:srgbClr val="509E2F"/>
                </a:solidFill>
                <a:latin typeface="+mn-lt"/>
                <a:ea typeface="+mn-ea"/>
                <a:cs typeface="+mn-cs"/>
              </a:rPr>
              <a:t>%</a:t>
            </a:r>
          </a:p>
        </xdr:txBody>
      </xdr:sp>
      <xdr:sp macro="" textlink="">
        <xdr:nvSpPr>
          <xdr:cNvPr id="14" name="ZoneTexte 12">
            <a:extLst>
              <a:ext uri="{FF2B5EF4-FFF2-40B4-BE49-F238E27FC236}">
                <a16:creationId xmlns:a16="http://schemas.microsoft.com/office/drawing/2014/main" id="{D8F0898D-5B12-4962-AA2F-7514E62C4D59}"/>
              </a:ext>
            </a:extLst>
          </xdr:cNvPr>
          <xdr:cNvSpPr txBox="1"/>
        </xdr:nvSpPr>
        <xdr:spPr>
          <a:xfrm>
            <a:off x="6518416" y="4083981"/>
            <a:ext cx="833969"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FC000"/>
                </a:solidFill>
              </a:rPr>
              <a:t>Gas</a:t>
            </a:r>
          </a:p>
          <a:p>
            <a:pPr algn="l"/>
            <a:r>
              <a:rPr lang="fr-FR" sz="1600" b="1">
                <a:solidFill>
                  <a:srgbClr val="FFC000"/>
                </a:solidFill>
              </a:rPr>
              <a:t>5 %</a:t>
            </a:r>
          </a:p>
        </xdr:txBody>
      </xdr:sp>
      <xdr:sp macro="" textlink="">
        <xdr:nvSpPr>
          <xdr:cNvPr id="15" name="ZoneTexte 14">
            <a:extLst>
              <a:ext uri="{FF2B5EF4-FFF2-40B4-BE49-F238E27FC236}">
                <a16:creationId xmlns:a16="http://schemas.microsoft.com/office/drawing/2014/main" id="{A8D96852-B6E8-4C47-832A-F606454AF75F}"/>
              </a:ext>
            </a:extLst>
          </xdr:cNvPr>
          <xdr:cNvSpPr txBox="1"/>
        </xdr:nvSpPr>
        <xdr:spPr>
          <a:xfrm>
            <a:off x="11986609" y="4577946"/>
            <a:ext cx="675311" cy="61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tx1"/>
                </a:solidFill>
              </a:rPr>
              <a:t>Fuel</a:t>
            </a:r>
          </a:p>
          <a:p>
            <a:pPr algn="l"/>
            <a:r>
              <a:rPr lang="fr-FR" sz="1600" b="1">
                <a:solidFill>
                  <a:schemeClr val="tx1"/>
                </a:solidFill>
              </a:rPr>
              <a:t>1 %</a:t>
            </a:r>
          </a:p>
        </xdr:txBody>
      </xdr:sp>
      <xdr:sp macro="" textlink="">
        <xdr:nvSpPr>
          <xdr:cNvPr id="16" name="ZoneTexte 19">
            <a:extLst>
              <a:ext uri="{FF2B5EF4-FFF2-40B4-BE49-F238E27FC236}">
                <a16:creationId xmlns:a16="http://schemas.microsoft.com/office/drawing/2014/main" id="{7FFF4DE0-36DF-49BE-A81F-F01CDA2F4DAF}"/>
              </a:ext>
            </a:extLst>
          </xdr:cNvPr>
          <xdr:cNvSpPr txBox="1"/>
        </xdr:nvSpPr>
        <xdr:spPr>
          <a:xfrm>
            <a:off x="11887451" y="5758251"/>
            <a:ext cx="1825548"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1A70"/>
                </a:solidFill>
              </a:rPr>
              <a:t>78 %</a:t>
            </a:r>
            <a:r>
              <a:rPr lang="fr-FR" sz="1600" b="1">
                <a:solidFill>
                  <a:srgbClr val="001A70"/>
                </a:solidFill>
              </a:rPr>
              <a:t> </a:t>
            </a:r>
          </a:p>
          <a:p>
            <a:r>
              <a:rPr lang="fr-FR" sz="1600" b="1">
                <a:solidFill>
                  <a:srgbClr val="001A70"/>
                </a:solidFill>
              </a:rPr>
              <a:t>Nuclear</a:t>
            </a:r>
          </a:p>
        </xdr:txBody>
      </xdr:sp>
      <xdr:cxnSp macro="">
        <xdr:nvCxnSpPr>
          <xdr:cNvPr id="17" name="Connecteur droit 6">
            <a:extLst>
              <a:ext uri="{FF2B5EF4-FFF2-40B4-BE49-F238E27FC236}">
                <a16:creationId xmlns:a16="http://schemas.microsoft.com/office/drawing/2014/main" id="{4D2BF066-F3A8-4EA6-91BE-8259F4470C25}"/>
              </a:ext>
            </a:extLst>
          </xdr:cNvPr>
          <xdr:cNvCxnSpPr/>
        </xdr:nvCxnSpPr>
        <xdr:spPr>
          <a:xfrm flipV="1">
            <a:off x="6558962" y="5658735"/>
            <a:ext cx="1563423" cy="15363"/>
          </a:xfrm>
          <a:prstGeom prst="line">
            <a:avLst/>
          </a:prstGeom>
          <a:ln w="19050">
            <a:solidFill>
              <a:schemeClr val="accent3"/>
            </a:solidFill>
          </a:ln>
        </xdr:spPr>
        <xdr:style>
          <a:lnRef idx="1">
            <a:schemeClr val="dk1"/>
          </a:lnRef>
          <a:fillRef idx="0">
            <a:schemeClr val="dk1"/>
          </a:fillRef>
          <a:effectRef idx="0">
            <a:schemeClr val="dk1"/>
          </a:effectRef>
          <a:fontRef idx="minor">
            <a:schemeClr val="tx1"/>
          </a:fontRef>
        </xdr:style>
      </xdr:cxnSp>
      <xdr:cxnSp macro="">
        <xdr:nvCxnSpPr>
          <xdr:cNvPr id="20" name="Connecteur droit 6">
            <a:extLst>
              <a:ext uri="{FF2B5EF4-FFF2-40B4-BE49-F238E27FC236}">
                <a16:creationId xmlns:a16="http://schemas.microsoft.com/office/drawing/2014/main" id="{443134A9-2B38-40F5-9312-DC7A4662CA0C}"/>
              </a:ext>
            </a:extLst>
          </xdr:cNvPr>
          <xdr:cNvCxnSpPr/>
        </xdr:nvCxnSpPr>
        <xdr:spPr>
          <a:xfrm flipV="1">
            <a:off x="11351390" y="6303977"/>
            <a:ext cx="1524119" cy="581"/>
          </a:xfrm>
          <a:prstGeom prst="line">
            <a:avLst/>
          </a:prstGeom>
          <a:ln w="19050">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22" name="Connecteur droit 6">
            <a:extLst>
              <a:ext uri="{FF2B5EF4-FFF2-40B4-BE49-F238E27FC236}">
                <a16:creationId xmlns:a16="http://schemas.microsoft.com/office/drawing/2014/main" id="{2F179FFB-CA78-411C-9B9A-EF1E902DB3F4}"/>
              </a:ext>
            </a:extLst>
          </xdr:cNvPr>
          <xdr:cNvCxnSpPr/>
        </xdr:nvCxnSpPr>
        <xdr:spPr>
          <a:xfrm flipV="1">
            <a:off x="6543599" y="4793027"/>
            <a:ext cx="2361896" cy="30726"/>
          </a:xfrm>
          <a:prstGeom prst="line">
            <a:avLst/>
          </a:prstGeom>
          <a:ln w="19050">
            <a:solidFill>
              <a:schemeClr val="accent6"/>
            </a:solidFill>
          </a:ln>
        </xdr:spPr>
        <xdr:style>
          <a:lnRef idx="1">
            <a:schemeClr val="dk1"/>
          </a:lnRef>
          <a:fillRef idx="0">
            <a:schemeClr val="dk1"/>
          </a:fillRef>
          <a:effectRef idx="0">
            <a:schemeClr val="dk1"/>
          </a:effectRef>
          <a:fontRef idx="minor">
            <a:schemeClr val="tx1"/>
          </a:fontRef>
        </xdr:style>
      </xdr:cxnSp>
      <xdr:cxnSp macro="">
        <xdr:nvCxnSpPr>
          <xdr:cNvPr id="25" name="Connecteur droit 6">
            <a:extLst>
              <a:ext uri="{FF2B5EF4-FFF2-40B4-BE49-F238E27FC236}">
                <a16:creationId xmlns:a16="http://schemas.microsoft.com/office/drawing/2014/main" id="{7837A96B-B457-4DC9-8631-87B1FE7E34DF}"/>
              </a:ext>
            </a:extLst>
          </xdr:cNvPr>
          <xdr:cNvCxnSpPr/>
        </xdr:nvCxnSpPr>
        <xdr:spPr>
          <a:xfrm flipV="1">
            <a:off x="6551529" y="4638799"/>
            <a:ext cx="2713699" cy="31424"/>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xnSp macro="">
        <xdr:nvCxnSpPr>
          <xdr:cNvPr id="27" name="Connecteur droit 6">
            <a:extLst>
              <a:ext uri="{FF2B5EF4-FFF2-40B4-BE49-F238E27FC236}">
                <a16:creationId xmlns:a16="http://schemas.microsoft.com/office/drawing/2014/main" id="{7113F795-7B0B-48C2-AA19-B68EEF160F53}"/>
              </a:ext>
            </a:extLst>
          </xdr:cNvPr>
          <xdr:cNvCxnSpPr/>
        </xdr:nvCxnSpPr>
        <xdr:spPr>
          <a:xfrm>
            <a:off x="9619369" y="4573333"/>
            <a:ext cx="3199904" cy="16592"/>
          </a:xfrm>
          <a:prstGeom prst="line">
            <a:avLst/>
          </a:prstGeom>
          <a:ln w="1905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9" name="Connecteur droit 6">
            <a:extLst>
              <a:ext uri="{FF2B5EF4-FFF2-40B4-BE49-F238E27FC236}">
                <a16:creationId xmlns:a16="http://schemas.microsoft.com/office/drawing/2014/main" id="{2B501842-3146-4089-BFF5-50516E579255}"/>
              </a:ext>
            </a:extLst>
          </xdr:cNvPr>
          <xdr:cNvCxnSpPr/>
        </xdr:nvCxnSpPr>
        <xdr:spPr>
          <a:xfrm flipH="1">
            <a:off x="9673227" y="4560844"/>
            <a:ext cx="1771" cy="433465"/>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263877</xdr:colOff>
      <xdr:row>0</xdr:row>
      <xdr:rowOff>91010</xdr:rowOff>
    </xdr:from>
    <xdr:ext cx="1008719" cy="443659"/>
    <xdr:pic>
      <xdr:nvPicPr>
        <xdr:cNvPr id="2" name="Image 1" descr="EDF_Logo_blanc.png">
          <a:extLst>
            <a:ext uri="{FF2B5EF4-FFF2-40B4-BE49-F238E27FC236}">
              <a16:creationId xmlns:a16="http://schemas.microsoft.com/office/drawing/2014/main" id="{E317958B-79C9-4048-89BB-573A3103C56B}"/>
            </a:ext>
          </a:extLst>
        </xdr:cNvPr>
        <xdr:cNvPicPr>
          <a:picLocks noChangeAspect="1"/>
        </xdr:cNvPicPr>
      </xdr:nvPicPr>
      <xdr:blipFill>
        <a:blip xmlns:r="http://schemas.openxmlformats.org/officeDocument/2006/relationships" r:embed="rId1" cstate="print"/>
        <a:stretch>
          <a:fillRect/>
        </a:stretch>
      </xdr:blipFill>
      <xdr:spPr>
        <a:xfrm>
          <a:off x="263877" y="91010"/>
          <a:ext cx="1008719" cy="443659"/>
        </a:xfrm>
        <a:prstGeom prst="rect">
          <a:avLst/>
        </a:prstGeom>
      </xdr:spPr>
    </xdr:pic>
    <xdr:clientData/>
  </xdr:oneCellAnchor>
  <xdr:twoCellAnchor>
    <xdr:from>
      <xdr:col>0</xdr:col>
      <xdr:colOff>1102677</xdr:colOff>
      <xdr:row>24</xdr:row>
      <xdr:rowOff>80449</xdr:rowOff>
    </xdr:from>
    <xdr:to>
      <xdr:col>2</xdr:col>
      <xdr:colOff>702751</xdr:colOff>
      <xdr:row>25</xdr:row>
      <xdr:rowOff>130964</xdr:rowOff>
    </xdr:to>
    <xdr:sp macro="" textlink="">
      <xdr:nvSpPr>
        <xdr:cNvPr id="9" name="TextBox 8">
          <a:extLst>
            <a:ext uri="{FF2B5EF4-FFF2-40B4-BE49-F238E27FC236}">
              <a16:creationId xmlns:a16="http://schemas.microsoft.com/office/drawing/2014/main" id="{F6098D2D-3514-7555-609D-D96953D2B6DA}"/>
            </a:ext>
          </a:extLst>
        </xdr:cNvPr>
        <xdr:cNvSpPr txBox="1"/>
      </xdr:nvSpPr>
      <xdr:spPr>
        <a:xfrm>
          <a:off x="1102677" y="5592789"/>
          <a:ext cx="4788159" cy="37477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2"/>
              </a:solidFill>
            </a:rPr>
            <a:t>Carbon </a:t>
          </a:r>
          <a:r>
            <a:rPr lang="en-GB" sz="1300" b="1">
              <a:solidFill>
                <a:schemeClr val="bg2"/>
              </a:solidFill>
              <a:latin typeface="Arial" panose="020B0604020202020204" pitchFamily="34" charset="0"/>
              <a:cs typeface="Arial" panose="020B0604020202020204" pitchFamily="34" charset="0"/>
            </a:rPr>
            <a:t>intensity</a:t>
          </a:r>
          <a:r>
            <a:rPr lang="en-GB" sz="1300" b="1">
              <a:solidFill>
                <a:schemeClr val="bg2"/>
              </a:solidFill>
            </a:rPr>
            <a:t> (in gCO</a:t>
          </a:r>
          <a:r>
            <a:rPr lang="en-GB" sz="1300" b="1" baseline="-25000">
              <a:solidFill>
                <a:schemeClr val="bg2"/>
              </a:solidFill>
            </a:rPr>
            <a:t>2</a:t>
          </a:r>
          <a:r>
            <a:rPr lang="en-GB" sz="1300" b="1">
              <a:solidFill>
                <a:schemeClr val="bg2"/>
              </a:solidFill>
            </a:rPr>
            <a:t>/kWh)</a:t>
          </a:r>
        </a:p>
      </xdr:txBody>
    </xdr:sp>
    <xdr:clientData/>
  </xdr:twoCellAnchor>
  <xdr:twoCellAnchor>
    <xdr:from>
      <xdr:col>0</xdr:col>
      <xdr:colOff>1094363</xdr:colOff>
      <xdr:row>21</xdr:row>
      <xdr:rowOff>167636</xdr:rowOff>
    </xdr:from>
    <xdr:to>
      <xdr:col>7</xdr:col>
      <xdr:colOff>1351064</xdr:colOff>
      <xdr:row>23</xdr:row>
      <xdr:rowOff>13510</xdr:rowOff>
    </xdr:to>
    <xdr:sp macro="" textlink="">
      <xdr:nvSpPr>
        <xdr:cNvPr id="10" name="TextBox 9">
          <a:extLst>
            <a:ext uri="{FF2B5EF4-FFF2-40B4-BE49-F238E27FC236}">
              <a16:creationId xmlns:a16="http://schemas.microsoft.com/office/drawing/2014/main" id="{CC9B2E8F-35EF-45C3-ACA2-83DD697D913F}"/>
            </a:ext>
          </a:extLst>
        </xdr:cNvPr>
        <xdr:cNvSpPr txBox="1"/>
      </xdr:nvSpPr>
      <xdr:spPr>
        <a:xfrm>
          <a:off x="1094363" y="4950402"/>
          <a:ext cx="16199254" cy="345768"/>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accent1"/>
              </a:solidFill>
            </a:rPr>
            <a:t>Target: net zero CO</a:t>
          </a:r>
          <a:r>
            <a:rPr lang="en-GB" sz="2000" b="1" baseline="-25000">
              <a:solidFill>
                <a:schemeClr val="accent1"/>
              </a:solidFill>
            </a:rPr>
            <a:t>2</a:t>
          </a:r>
          <a:r>
            <a:rPr lang="en-GB" sz="2000" b="1">
              <a:solidFill>
                <a:schemeClr val="accent1"/>
              </a:solidFill>
            </a:rPr>
            <a:t> emissions by 2050 </a:t>
          </a:r>
          <a:r>
            <a:rPr lang="en-GB" sz="2000" b="1" baseline="30000">
              <a:solidFill>
                <a:schemeClr val="accent1"/>
              </a:solidFill>
            </a:rPr>
            <a:t>(4)</a:t>
          </a:r>
        </a:p>
      </xdr:txBody>
    </xdr:sp>
    <xdr:clientData/>
  </xdr:twoCellAnchor>
  <xdr:twoCellAnchor>
    <xdr:from>
      <xdr:col>2</xdr:col>
      <xdr:colOff>1659394</xdr:colOff>
      <xdr:row>24</xdr:row>
      <xdr:rowOff>93095</xdr:rowOff>
    </xdr:from>
    <xdr:to>
      <xdr:col>5</xdr:col>
      <xdr:colOff>875093</xdr:colOff>
      <xdr:row>25</xdr:row>
      <xdr:rowOff>144957</xdr:rowOff>
    </xdr:to>
    <xdr:sp macro="" textlink="">
      <xdr:nvSpPr>
        <xdr:cNvPr id="13" name="TextBox 12">
          <a:extLst>
            <a:ext uri="{FF2B5EF4-FFF2-40B4-BE49-F238E27FC236}">
              <a16:creationId xmlns:a16="http://schemas.microsoft.com/office/drawing/2014/main" id="{42FF16F8-71EC-425F-A15A-0AC44A9391BA}"/>
            </a:ext>
          </a:extLst>
        </xdr:cNvPr>
        <xdr:cNvSpPr txBox="1"/>
      </xdr:nvSpPr>
      <xdr:spPr>
        <a:xfrm>
          <a:off x="6847479" y="5605435"/>
          <a:ext cx="4782082" cy="37611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2"/>
              </a:solidFill>
              <a:effectLst/>
              <a:latin typeface="Arial" panose="020B0604020202020204" pitchFamily="34" charset="0"/>
              <a:ea typeface="+mn-ea"/>
              <a:cs typeface="Arial" panose="020B0604020202020204" pitchFamily="34" charset="0"/>
            </a:rPr>
            <a:t>Scope 1 emissions (in mt CO</a:t>
          </a:r>
          <a:r>
            <a:rPr lang="en-GB" sz="1300" b="1" baseline="-25000">
              <a:solidFill>
                <a:schemeClr val="bg2"/>
              </a:solidFill>
              <a:effectLst/>
              <a:latin typeface="Arial" panose="020B0604020202020204" pitchFamily="34" charset="0"/>
              <a:ea typeface="+mn-ea"/>
              <a:cs typeface="Arial" panose="020B0604020202020204" pitchFamily="34" charset="0"/>
            </a:rPr>
            <a:t>2</a:t>
          </a:r>
          <a:r>
            <a:rPr lang="en-GB" sz="1300" b="1">
              <a:solidFill>
                <a:schemeClr val="bg2"/>
              </a:solidFill>
              <a:effectLst/>
              <a:latin typeface="Arial" panose="020B0604020202020204" pitchFamily="34" charset="0"/>
              <a:ea typeface="+mn-ea"/>
              <a:cs typeface="Arial" panose="020B0604020202020204" pitchFamily="34" charset="0"/>
            </a:rPr>
            <a:t>)</a:t>
          </a:r>
          <a:endParaRPr lang="en-GB" sz="1300">
            <a:solidFill>
              <a:schemeClr val="bg2"/>
            </a:solidFill>
            <a:effectLst/>
            <a:latin typeface="Arial" panose="020B0604020202020204" pitchFamily="34" charset="0"/>
            <a:cs typeface="Arial" panose="020B0604020202020204" pitchFamily="34" charset="0"/>
          </a:endParaRPr>
        </a:p>
      </xdr:txBody>
    </xdr:sp>
    <xdr:clientData/>
  </xdr:twoCellAnchor>
  <xdr:twoCellAnchor>
    <xdr:from>
      <xdr:col>5</xdr:col>
      <xdr:colOff>1788764</xdr:colOff>
      <xdr:row>24</xdr:row>
      <xdr:rowOff>96452</xdr:rowOff>
    </xdr:from>
    <xdr:to>
      <xdr:col>7</xdr:col>
      <xdr:colOff>1346936</xdr:colOff>
      <xdr:row>25</xdr:row>
      <xdr:rowOff>144708</xdr:rowOff>
    </xdr:to>
    <xdr:sp macro="" textlink="">
      <xdr:nvSpPr>
        <xdr:cNvPr id="14" name="TextBox 13">
          <a:extLst>
            <a:ext uri="{FF2B5EF4-FFF2-40B4-BE49-F238E27FC236}">
              <a16:creationId xmlns:a16="http://schemas.microsoft.com/office/drawing/2014/main" id="{8AD8D020-262E-4967-889C-C09258B739DB}"/>
            </a:ext>
          </a:extLst>
        </xdr:cNvPr>
        <xdr:cNvSpPr txBox="1"/>
      </xdr:nvSpPr>
      <xdr:spPr>
        <a:xfrm>
          <a:off x="12543232" y="5608792"/>
          <a:ext cx="4746257" cy="37251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2"/>
              </a:solidFill>
              <a:effectLst/>
              <a:latin typeface="Arial" panose="020B0604020202020204" pitchFamily="34" charset="0"/>
              <a:ea typeface="+mn-ea"/>
              <a:cs typeface="Arial" panose="020B0604020202020204" pitchFamily="34" charset="0"/>
            </a:rPr>
            <a:t>CO</a:t>
          </a:r>
          <a:r>
            <a:rPr lang="en-GB" sz="1300" b="1" baseline="-25000">
              <a:solidFill>
                <a:schemeClr val="bg2"/>
              </a:solidFill>
              <a:effectLst/>
              <a:latin typeface="Arial" panose="020B0604020202020204" pitchFamily="34" charset="0"/>
              <a:ea typeface="+mn-ea"/>
              <a:cs typeface="Arial" panose="020B0604020202020204" pitchFamily="34" charset="0"/>
            </a:rPr>
            <a:t>2</a:t>
          </a:r>
          <a:r>
            <a:rPr lang="en-GB" sz="1300" b="1">
              <a:solidFill>
                <a:schemeClr val="bg2"/>
              </a:solidFill>
              <a:effectLst/>
              <a:latin typeface="Arial" panose="020B0604020202020204" pitchFamily="34" charset="0"/>
              <a:ea typeface="+mn-ea"/>
              <a:cs typeface="Arial" panose="020B0604020202020204" pitchFamily="34" charset="0"/>
            </a:rPr>
            <a:t> emissions avoided by the customers (in mt CO</a:t>
          </a:r>
          <a:r>
            <a:rPr lang="en-GB" sz="1300" b="1" baseline="-25000">
              <a:solidFill>
                <a:schemeClr val="bg2"/>
              </a:solidFill>
              <a:effectLst/>
              <a:latin typeface="Arial" panose="020B0604020202020204" pitchFamily="34" charset="0"/>
              <a:ea typeface="+mn-ea"/>
              <a:cs typeface="Arial" panose="020B0604020202020204" pitchFamily="34" charset="0"/>
            </a:rPr>
            <a:t>2</a:t>
          </a:r>
          <a:r>
            <a:rPr lang="en-GB" sz="1300" b="1">
              <a:solidFill>
                <a:schemeClr val="bg2"/>
              </a:solidFill>
              <a:effectLst/>
              <a:latin typeface="Arial" panose="020B0604020202020204" pitchFamily="34" charset="0"/>
              <a:ea typeface="+mn-ea"/>
              <a:cs typeface="Arial" panose="020B0604020202020204" pitchFamily="34" charset="0"/>
            </a:rPr>
            <a:t>) </a:t>
          </a:r>
        </a:p>
      </xdr:txBody>
    </xdr:sp>
    <xdr:clientData/>
  </xdr:twoCellAnchor>
  <xdr:twoCellAnchor editAs="oneCell">
    <xdr:from>
      <xdr:col>5</xdr:col>
      <xdr:colOff>2188633</xdr:colOff>
      <xdr:row>27</xdr:row>
      <xdr:rowOff>63500</xdr:rowOff>
    </xdr:from>
    <xdr:to>
      <xdr:col>7</xdr:col>
      <xdr:colOff>932603</xdr:colOff>
      <xdr:row>38</xdr:row>
      <xdr:rowOff>132211</xdr:rowOff>
    </xdr:to>
    <xdr:pic>
      <xdr:nvPicPr>
        <xdr:cNvPr id="8" name="Picture 7">
          <a:extLst>
            <a:ext uri="{FF2B5EF4-FFF2-40B4-BE49-F238E27FC236}">
              <a16:creationId xmlns:a16="http://schemas.microsoft.com/office/drawing/2014/main" id="{74E49B4A-FB24-4EE6-7B8F-3C73C2E1EC88}"/>
            </a:ext>
          </a:extLst>
        </xdr:cNvPr>
        <xdr:cNvPicPr>
          <a:picLocks noChangeAspect="1"/>
        </xdr:cNvPicPr>
      </xdr:nvPicPr>
      <xdr:blipFill>
        <a:blip xmlns:r="http://schemas.openxmlformats.org/officeDocument/2006/relationships" r:embed="rId2"/>
        <a:stretch>
          <a:fillRect/>
        </a:stretch>
      </xdr:blipFill>
      <xdr:spPr>
        <a:xfrm>
          <a:off x="12949766" y="6261100"/>
          <a:ext cx="3945467" cy="2278510"/>
        </a:xfrm>
        <a:prstGeom prst="rect">
          <a:avLst/>
        </a:prstGeom>
      </xdr:spPr>
    </xdr:pic>
    <xdr:clientData/>
  </xdr:twoCellAnchor>
  <xdr:twoCellAnchor editAs="oneCell">
    <xdr:from>
      <xdr:col>2</xdr:col>
      <xdr:colOff>2110653</xdr:colOff>
      <xdr:row>27</xdr:row>
      <xdr:rowOff>259772</xdr:rowOff>
    </xdr:from>
    <xdr:to>
      <xdr:col>5</xdr:col>
      <xdr:colOff>663458</xdr:colOff>
      <xdr:row>38</xdr:row>
      <xdr:rowOff>97053</xdr:rowOff>
    </xdr:to>
    <xdr:pic>
      <xdr:nvPicPr>
        <xdr:cNvPr id="4" name="Picture 3">
          <a:extLst>
            <a:ext uri="{FF2B5EF4-FFF2-40B4-BE49-F238E27FC236}">
              <a16:creationId xmlns:a16="http://schemas.microsoft.com/office/drawing/2014/main" id="{4C0AFC36-84E1-77E0-7ADA-7F67037D90FD}"/>
            </a:ext>
          </a:extLst>
        </xdr:cNvPr>
        <xdr:cNvPicPr>
          <a:picLocks noChangeAspect="1"/>
        </xdr:cNvPicPr>
      </xdr:nvPicPr>
      <xdr:blipFill>
        <a:blip xmlns:r="http://schemas.openxmlformats.org/officeDocument/2006/relationships" r:embed="rId3"/>
        <a:stretch>
          <a:fillRect/>
        </a:stretch>
      </xdr:blipFill>
      <xdr:spPr>
        <a:xfrm>
          <a:off x="7067983" y="7262812"/>
          <a:ext cx="3874942" cy="2066996"/>
        </a:xfrm>
        <a:prstGeom prst="rect">
          <a:avLst/>
        </a:prstGeom>
      </xdr:spPr>
    </xdr:pic>
    <xdr:clientData/>
  </xdr:twoCellAnchor>
  <xdr:twoCellAnchor editAs="oneCell">
    <xdr:from>
      <xdr:col>0</xdr:col>
      <xdr:colOff>1278943</xdr:colOff>
      <xdr:row>27</xdr:row>
      <xdr:rowOff>17887</xdr:rowOff>
    </xdr:from>
    <xdr:to>
      <xdr:col>2</xdr:col>
      <xdr:colOff>514574</xdr:colOff>
      <xdr:row>39</xdr:row>
      <xdr:rowOff>0</xdr:rowOff>
    </xdr:to>
    <xdr:pic>
      <xdr:nvPicPr>
        <xdr:cNvPr id="6" name="Picture 5">
          <a:extLst>
            <a:ext uri="{FF2B5EF4-FFF2-40B4-BE49-F238E27FC236}">
              <a16:creationId xmlns:a16="http://schemas.microsoft.com/office/drawing/2014/main" id="{987F525E-827A-2842-6485-8A16A2C88AB8}"/>
            </a:ext>
          </a:extLst>
        </xdr:cNvPr>
        <xdr:cNvPicPr>
          <a:picLocks noChangeAspect="1"/>
        </xdr:cNvPicPr>
      </xdr:nvPicPr>
      <xdr:blipFill>
        <a:blip xmlns:r="http://schemas.openxmlformats.org/officeDocument/2006/relationships" r:embed="rId4"/>
        <a:stretch>
          <a:fillRect/>
        </a:stretch>
      </xdr:blipFill>
      <xdr:spPr>
        <a:xfrm>
          <a:off x="1278943" y="6537817"/>
          <a:ext cx="4422955" cy="23790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1297895</xdr:colOff>
      <xdr:row>2</xdr:row>
      <xdr:rowOff>341141</xdr:rowOff>
    </xdr:to>
    <xdr:pic>
      <xdr:nvPicPr>
        <xdr:cNvPr id="2" name="Image 1" descr="EDF_Logo_blanc.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247650"/>
          <a:ext cx="1078820" cy="47449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A4724B-BAA4-42A4-A328-8FD2A89E8DAA}" name="Tableau154" displayName="Tableau154" ref="A5:K591" totalsRowShown="0" headerRowDxfId="24" dataDxfId="23" tableBorderDxfId="22">
  <autoFilter ref="A5:K591" xr:uid="{00000000-0009-0000-0100-000001000000}"/>
  <sortState xmlns:xlrd2="http://schemas.microsoft.com/office/spreadsheetml/2017/richdata2" ref="A347:K513">
    <sortCondition ref="C5:C591"/>
  </sortState>
  <tableColumns count="11">
    <tableColumn id="1" xr3:uid="{3070D3F5-23B9-405C-B6FC-342BE2DC468A}" name="Country" dataDxfId="21" totalsRowDxfId="20"/>
    <tableColumn id="2" xr3:uid="{71D92620-A3DB-446B-AD1F-EDE964D9EC08}" name="Company" dataDxfId="19" totalsRowDxfId="18"/>
    <tableColumn id="3" xr3:uid="{B0CAA8B1-5808-4FF5-9E78-0BF704A9FF65}" name="Name" dataDxfId="17" totalsRowDxfId="16"/>
    <tableColumn id="4" xr3:uid="{56A0CCBC-E30F-497E-AB7C-DD4B1F473E52}" name="Technology" dataDxfId="15" totalsRowDxfId="14"/>
    <tableColumn id="5" xr3:uid="{7726DF95-E751-4334-B763-18302E13E299}" name="Gross capacity (MW)" dataDxfId="13" totalsRowDxfId="12"/>
    <tableColumn id="6" xr3:uid="{C5D48E3C-3166-41FE-9901-641979DB92BF}" name="Capacity consolidated(1) by EDF (MW)" dataDxfId="11" totalsRowDxfId="10"/>
    <tableColumn id="11" xr3:uid="{765267FA-D380-4946-87B3-CC7224E49BE8}" name="Net capacity (MW)" dataDxfId="9" totalsRowDxfId="8"/>
    <tableColumn id="7" xr3:uid="{421C0F30-C0E4-4CB9-9971-B9C1768A905A}" name="Year of industrial commissioning (4)" dataDxfId="7" totalsRowDxfId="6"/>
    <tableColumn id="8" xr3:uid="{66E3870C-33A7-438E-8811-E87B47793BC4}" name="EDF Stake (%)" dataDxfId="5" totalsRowDxfId="4"/>
    <tableColumn id="9" xr3:uid="{D4409DD7-4266-4BE9-8663-EFCC513BC51A}" name="Consolidation method(2)" dataDxfId="3" totalsRowDxfId="2"/>
    <tableColumn id="10" xr3:uid="{286EEF2F-6F10-4E46-93BE-FEF186055780}" name="Segment" dataDxfId="1" totalsRowDxfId="0"/>
  </tableColumns>
  <tableStyleInfo name="TableStyleMedium11" showFirstColumn="0" showLastColumn="0" showRowStripes="1" showColumnStripes="0"/>
</table>
</file>

<file path=xl/theme/theme1.xml><?xml version="1.0" encoding="utf-8"?>
<a:theme xmlns:a="http://schemas.openxmlformats.org/drawingml/2006/main" name="Thème Office">
  <a:themeElements>
    <a:clrScheme name="bonne charte">
      <a:dk1>
        <a:srgbClr val="5F5F5F"/>
      </a:dk1>
      <a:lt1>
        <a:sysClr val="window" lastClr="FFFFFF"/>
      </a:lt1>
      <a:dk2>
        <a:srgbClr val="969696"/>
      </a:dk2>
      <a:lt2>
        <a:srgbClr val="FFFFFF"/>
      </a:lt2>
      <a:accent1>
        <a:srgbClr val="001A70"/>
      </a:accent1>
      <a:accent2>
        <a:srgbClr val="1057C8"/>
      </a:accent2>
      <a:accent3>
        <a:srgbClr val="1089FF"/>
      </a:accent3>
      <a:accent4>
        <a:srgbClr val="FFB210"/>
      </a:accent4>
      <a:accent5>
        <a:srgbClr val="FE5815"/>
      </a:accent5>
      <a:accent6>
        <a:srgbClr val="509E2F"/>
      </a:accent6>
      <a:hlink>
        <a:srgbClr val="001A70"/>
      </a:hlink>
      <a:folHlink>
        <a:srgbClr val="1057C8"/>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2"/>
  <sheetViews>
    <sheetView showGridLines="0" tabSelected="1" zoomScale="40" zoomScaleNormal="40" workbookViewId="0">
      <selection activeCell="E47" sqref="E47"/>
    </sheetView>
  </sheetViews>
  <sheetFormatPr baseColWidth="10" defaultColWidth="10.77734375" defaultRowHeight="14.4" x14ac:dyDescent="0.3"/>
  <cols>
    <col min="1" max="1" width="4" customWidth="1"/>
    <col min="2" max="7" width="11.44140625" style="19"/>
    <col min="9" max="9" width="12.5546875" customWidth="1"/>
    <col min="27" max="27" width="16.5546875" customWidth="1"/>
  </cols>
  <sheetData>
    <row r="1" spans="1:24" ht="20.399999999999999" x14ac:dyDescent="0.35">
      <c r="A1" s="9"/>
      <c r="B1" s="10"/>
      <c r="C1" s="10"/>
      <c r="D1" s="10"/>
      <c r="E1" s="10"/>
      <c r="F1" s="10"/>
      <c r="G1" s="10"/>
      <c r="H1" s="11"/>
      <c r="I1" s="11"/>
      <c r="J1" s="352"/>
      <c r="K1" s="352"/>
      <c r="L1" s="352"/>
      <c r="M1" s="352"/>
      <c r="N1" s="352"/>
      <c r="O1" s="352"/>
      <c r="P1" s="352"/>
      <c r="Q1" s="352"/>
      <c r="R1" s="352"/>
      <c r="S1" s="352"/>
      <c r="T1" s="352"/>
      <c r="U1" s="352"/>
      <c r="V1" s="352"/>
      <c r="W1" s="352"/>
      <c r="X1" s="352"/>
    </row>
    <row r="2" spans="1:24" ht="20.399999999999999" x14ac:dyDescent="0.35">
      <c r="A2" s="9"/>
      <c r="B2" s="10"/>
      <c r="C2" s="10"/>
      <c r="D2" s="10"/>
      <c r="E2" s="10"/>
      <c r="F2" s="10"/>
      <c r="G2" s="10"/>
      <c r="H2" s="11"/>
      <c r="I2" s="11"/>
      <c r="J2" s="352"/>
      <c r="K2" s="352"/>
      <c r="L2" s="352"/>
      <c r="M2" s="352"/>
      <c r="N2" s="352"/>
      <c r="O2" s="352"/>
      <c r="P2" s="352"/>
      <c r="Q2" s="352"/>
      <c r="R2" s="352"/>
      <c r="S2" s="352"/>
      <c r="T2" s="352"/>
      <c r="U2" s="352"/>
      <c r="V2" s="352"/>
      <c r="W2" s="352"/>
      <c r="X2" s="352"/>
    </row>
    <row r="3" spans="1:24" x14ac:dyDescent="0.3">
      <c r="A3" s="9"/>
      <c r="B3" s="12"/>
      <c r="C3" s="12"/>
      <c r="D3" s="12"/>
      <c r="E3" s="12"/>
      <c r="F3" s="12"/>
      <c r="G3" s="12"/>
      <c r="H3" s="9"/>
      <c r="I3" s="9"/>
      <c r="J3" s="352"/>
      <c r="K3" s="352"/>
      <c r="L3" s="352"/>
      <c r="M3" s="352"/>
      <c r="N3" s="352"/>
      <c r="O3" s="352"/>
      <c r="P3" s="352"/>
      <c r="Q3" s="352"/>
      <c r="R3" s="352"/>
      <c r="S3" s="352"/>
      <c r="T3" s="352"/>
      <c r="U3" s="352"/>
      <c r="V3" s="352"/>
      <c r="W3" s="352"/>
      <c r="X3" s="352"/>
    </row>
    <row r="4" spans="1:24" ht="20.399999999999999" x14ac:dyDescent="0.35">
      <c r="A4" s="9"/>
      <c r="B4" s="22"/>
      <c r="C4" s="22"/>
      <c r="D4" s="22"/>
      <c r="E4" s="22"/>
      <c r="F4" s="22"/>
      <c r="G4" s="22"/>
      <c r="H4" s="23"/>
      <c r="I4" s="23"/>
      <c r="J4" s="352"/>
      <c r="K4" s="352"/>
      <c r="L4" s="352"/>
      <c r="M4" s="352"/>
      <c r="N4" s="352"/>
      <c r="O4" s="352"/>
      <c r="P4" s="352"/>
      <c r="Q4" s="352"/>
      <c r="R4" s="352"/>
      <c r="S4" s="352"/>
      <c r="T4" s="352"/>
      <c r="U4" s="352"/>
      <c r="V4" s="352"/>
      <c r="W4" s="352"/>
      <c r="X4" s="352"/>
    </row>
    <row r="5" spans="1:24" ht="20.399999999999999" x14ac:dyDescent="0.3">
      <c r="A5" s="9"/>
      <c r="B5" s="351"/>
      <c r="C5" s="351"/>
      <c r="D5" s="351"/>
      <c r="E5" s="351"/>
      <c r="F5" s="351"/>
      <c r="G5" s="351"/>
      <c r="H5" s="351"/>
      <c r="I5" s="351"/>
      <c r="J5" s="352"/>
      <c r="K5" s="352"/>
      <c r="L5" s="352"/>
      <c r="M5" s="352"/>
      <c r="N5" s="352"/>
      <c r="O5" s="352"/>
      <c r="P5" s="352"/>
      <c r="Q5" s="352"/>
      <c r="R5" s="352"/>
      <c r="S5" s="352"/>
      <c r="T5" s="352"/>
      <c r="U5" s="352"/>
      <c r="V5" s="352"/>
      <c r="W5" s="352"/>
      <c r="X5" s="352"/>
    </row>
    <row r="6" spans="1:24" ht="20.399999999999999" x14ac:dyDescent="0.35">
      <c r="A6" s="9"/>
      <c r="B6" s="353"/>
      <c r="C6" s="353"/>
      <c r="D6" s="353"/>
      <c r="E6" s="353"/>
      <c r="F6" s="353"/>
      <c r="G6" s="22"/>
      <c r="H6" s="23"/>
      <c r="I6" s="23"/>
      <c r="J6" s="352"/>
      <c r="K6" s="352"/>
      <c r="L6" s="352"/>
      <c r="M6" s="352"/>
      <c r="N6" s="352"/>
      <c r="O6" s="352"/>
      <c r="P6" s="352"/>
      <c r="Q6" s="352"/>
      <c r="R6" s="352"/>
      <c r="S6" s="352"/>
      <c r="T6" s="352"/>
      <c r="U6" s="352"/>
      <c r="V6" s="352"/>
      <c r="W6" s="352"/>
      <c r="X6" s="352"/>
    </row>
    <row r="7" spans="1:24" ht="20.399999999999999" x14ac:dyDescent="0.3">
      <c r="A7" s="9"/>
      <c r="B7" s="351"/>
      <c r="C7" s="351"/>
      <c r="D7" s="351"/>
      <c r="E7" s="351"/>
      <c r="F7" s="351"/>
      <c r="G7" s="351"/>
      <c r="H7" s="351"/>
      <c r="I7" s="351"/>
      <c r="J7" s="352"/>
      <c r="K7" s="352"/>
      <c r="L7" s="352"/>
      <c r="M7" s="352"/>
      <c r="N7" s="352"/>
      <c r="O7" s="352"/>
      <c r="P7" s="352"/>
      <c r="Q7" s="352"/>
      <c r="R7" s="352"/>
      <c r="S7" s="352"/>
      <c r="T7" s="352"/>
      <c r="U7" s="352"/>
      <c r="V7" s="352"/>
      <c r="W7" s="352"/>
      <c r="X7" s="352"/>
    </row>
    <row r="8" spans="1:24" ht="20.399999999999999" x14ac:dyDescent="0.35">
      <c r="A8" s="9"/>
      <c r="B8" s="25"/>
      <c r="C8" s="25"/>
      <c r="D8" s="25"/>
      <c r="E8" s="25"/>
      <c r="F8" s="25"/>
      <c r="G8" s="25"/>
      <c r="H8" s="23"/>
      <c r="I8" s="23"/>
      <c r="J8" s="352"/>
      <c r="K8" s="352"/>
      <c r="L8" s="352"/>
      <c r="M8" s="352"/>
      <c r="N8" s="352"/>
      <c r="O8" s="352"/>
      <c r="P8" s="352"/>
      <c r="Q8" s="352"/>
      <c r="R8" s="352"/>
      <c r="S8" s="352"/>
      <c r="T8" s="352"/>
      <c r="U8" s="352"/>
      <c r="V8" s="352"/>
      <c r="W8" s="352"/>
      <c r="X8" s="352"/>
    </row>
    <row r="9" spans="1:24" ht="20.399999999999999" x14ac:dyDescent="0.3">
      <c r="A9" s="9"/>
      <c r="B9" s="351"/>
      <c r="C9" s="351"/>
      <c r="D9" s="351"/>
      <c r="E9" s="351"/>
      <c r="F9" s="351"/>
      <c r="G9" s="351"/>
      <c r="H9" s="351"/>
      <c r="I9" s="351"/>
      <c r="J9" s="352"/>
      <c r="K9" s="352"/>
      <c r="L9" s="352"/>
      <c r="M9" s="352"/>
      <c r="N9" s="352"/>
      <c r="O9" s="352"/>
      <c r="P9" s="352"/>
      <c r="Q9" s="352"/>
      <c r="R9" s="352"/>
      <c r="S9" s="352"/>
      <c r="T9" s="352"/>
      <c r="U9" s="352"/>
      <c r="V9" s="352"/>
      <c r="W9" s="352"/>
      <c r="X9" s="352"/>
    </row>
    <row r="10" spans="1:24" ht="20.399999999999999" x14ac:dyDescent="0.35">
      <c r="A10" s="9"/>
      <c r="B10" s="25"/>
      <c r="C10" s="25"/>
      <c r="D10" s="25"/>
      <c r="E10" s="22"/>
      <c r="F10" s="22"/>
      <c r="G10" s="22"/>
      <c r="H10" s="23"/>
      <c r="I10" s="23"/>
      <c r="J10" s="352"/>
      <c r="K10" s="352"/>
      <c r="L10" s="352"/>
      <c r="M10" s="352"/>
      <c r="N10" s="352"/>
      <c r="O10" s="352"/>
      <c r="P10" s="352"/>
      <c r="Q10" s="352"/>
      <c r="R10" s="352"/>
      <c r="S10" s="352"/>
      <c r="T10" s="352"/>
      <c r="U10" s="352"/>
      <c r="V10" s="352"/>
      <c r="W10" s="352"/>
      <c r="X10" s="352"/>
    </row>
    <row r="11" spans="1:24" ht="20.399999999999999" x14ac:dyDescent="0.3">
      <c r="A11" s="9"/>
      <c r="B11" s="351"/>
      <c r="C11" s="351"/>
      <c r="D11" s="351"/>
      <c r="E11" s="351"/>
      <c r="F11" s="351"/>
      <c r="G11" s="351"/>
      <c r="H11" s="351"/>
      <c r="I11" s="351"/>
      <c r="J11" s="352"/>
      <c r="K11" s="352"/>
      <c r="L11" s="352"/>
      <c r="M11" s="352"/>
      <c r="N11" s="352"/>
      <c r="O11" s="352"/>
      <c r="P11" s="352"/>
      <c r="Q11" s="352"/>
      <c r="R11" s="352"/>
      <c r="S11" s="352"/>
      <c r="T11" s="352"/>
      <c r="U11" s="352"/>
      <c r="V11" s="352"/>
      <c r="W11" s="352"/>
      <c r="X11" s="352"/>
    </row>
    <row r="12" spans="1:24" ht="20.399999999999999" x14ac:dyDescent="0.35">
      <c r="A12" s="9"/>
      <c r="B12" s="353"/>
      <c r="C12" s="353"/>
      <c r="D12" s="353"/>
      <c r="E12" s="22"/>
      <c r="F12" s="22"/>
      <c r="G12" s="22"/>
      <c r="H12" s="23"/>
      <c r="I12" s="23"/>
      <c r="J12" s="352"/>
      <c r="K12" s="352"/>
      <c r="L12" s="352"/>
      <c r="M12" s="352"/>
      <c r="N12" s="352"/>
      <c r="O12" s="352"/>
      <c r="P12" s="352"/>
      <c r="Q12" s="352"/>
      <c r="R12" s="352"/>
      <c r="S12" s="352"/>
      <c r="T12" s="352"/>
      <c r="U12" s="352"/>
      <c r="V12" s="352"/>
      <c r="W12" s="352"/>
      <c r="X12" s="352"/>
    </row>
    <row r="13" spans="1:24" ht="20.399999999999999" x14ac:dyDescent="0.3">
      <c r="A13" s="9"/>
      <c r="B13" s="351"/>
      <c r="C13" s="351"/>
      <c r="D13" s="351"/>
      <c r="E13" s="351"/>
      <c r="F13" s="351"/>
      <c r="G13" s="351"/>
      <c r="H13" s="351"/>
      <c r="I13" s="351"/>
      <c r="J13" s="352"/>
      <c r="K13" s="352"/>
      <c r="L13" s="352"/>
      <c r="M13" s="352"/>
      <c r="N13" s="352"/>
      <c r="O13" s="352"/>
      <c r="P13" s="352"/>
      <c r="Q13" s="352"/>
      <c r="R13" s="352"/>
      <c r="S13" s="352"/>
      <c r="T13" s="352"/>
      <c r="U13" s="352"/>
      <c r="V13" s="352"/>
      <c r="W13" s="352"/>
      <c r="X13" s="352"/>
    </row>
    <row r="14" spans="1:24" ht="20.399999999999999" x14ac:dyDescent="0.35">
      <c r="A14" s="9"/>
      <c r="B14" s="353"/>
      <c r="C14" s="353"/>
      <c r="D14" s="353"/>
      <c r="E14" s="353"/>
      <c r="F14" s="353"/>
      <c r="G14" s="353"/>
      <c r="H14" s="354"/>
      <c r="I14" s="354"/>
      <c r="J14" s="352"/>
      <c r="K14" s="352"/>
      <c r="L14" s="352"/>
      <c r="M14" s="352"/>
      <c r="N14" s="352"/>
      <c r="O14" s="352"/>
      <c r="P14" s="352"/>
      <c r="Q14" s="352"/>
      <c r="R14" s="352"/>
      <c r="S14" s="352"/>
      <c r="T14" s="352"/>
      <c r="U14" s="352"/>
      <c r="V14" s="352"/>
      <c r="W14" s="352"/>
      <c r="X14" s="352"/>
    </row>
    <row r="15" spans="1:24" ht="20.399999999999999" x14ac:dyDescent="0.3">
      <c r="A15" s="9"/>
      <c r="B15" s="351"/>
      <c r="C15" s="351"/>
      <c r="D15" s="351"/>
      <c r="E15" s="351"/>
      <c r="F15" s="351"/>
      <c r="G15" s="351"/>
      <c r="H15" s="351"/>
      <c r="I15" s="351"/>
      <c r="J15" s="352"/>
      <c r="K15" s="352"/>
      <c r="L15" s="352"/>
      <c r="M15" s="352"/>
      <c r="N15" s="352"/>
      <c r="O15" s="352"/>
      <c r="P15" s="352"/>
      <c r="Q15" s="352"/>
      <c r="R15" s="352"/>
      <c r="S15" s="352"/>
      <c r="T15" s="352"/>
      <c r="U15" s="352"/>
      <c r="V15" s="352"/>
      <c r="W15" s="352"/>
      <c r="X15" s="352"/>
    </row>
    <row r="16" spans="1:24" ht="20.399999999999999" x14ac:dyDescent="0.35">
      <c r="A16" s="9"/>
      <c r="B16" s="353"/>
      <c r="C16" s="353"/>
      <c r="D16" s="353"/>
      <c r="E16" s="353"/>
      <c r="F16" s="353"/>
      <c r="G16" s="353"/>
      <c r="H16" s="354"/>
      <c r="I16" s="354"/>
      <c r="J16" s="352"/>
      <c r="K16" s="352"/>
      <c r="L16" s="352"/>
      <c r="M16" s="352"/>
      <c r="N16" s="352"/>
      <c r="O16" s="352"/>
      <c r="P16" s="352"/>
      <c r="Q16" s="352"/>
      <c r="R16" s="352"/>
      <c r="S16" s="352"/>
      <c r="T16" s="352"/>
      <c r="U16" s="352"/>
      <c r="V16" s="352"/>
      <c r="W16" s="352"/>
      <c r="X16" s="352"/>
    </row>
    <row r="17" spans="1:24" ht="20.399999999999999" x14ac:dyDescent="0.3">
      <c r="A17" s="9"/>
      <c r="B17" s="351"/>
      <c r="C17" s="351"/>
      <c r="D17" s="351"/>
      <c r="E17" s="351"/>
      <c r="F17" s="351"/>
      <c r="G17" s="351"/>
      <c r="H17" s="351"/>
      <c r="I17" s="351"/>
      <c r="J17" s="352"/>
      <c r="K17" s="352"/>
      <c r="L17" s="352"/>
      <c r="M17" s="352"/>
      <c r="N17" s="352"/>
      <c r="O17" s="352"/>
      <c r="P17" s="352"/>
      <c r="Q17" s="352"/>
      <c r="R17" s="352"/>
      <c r="S17" s="352"/>
      <c r="T17" s="352"/>
      <c r="U17" s="352"/>
      <c r="V17" s="352"/>
      <c r="W17" s="352"/>
      <c r="X17" s="352"/>
    </row>
    <row r="18" spans="1:24" ht="20.399999999999999" x14ac:dyDescent="0.35">
      <c r="A18" s="9"/>
      <c r="B18" s="353"/>
      <c r="C18" s="353"/>
      <c r="D18" s="353"/>
      <c r="E18" s="353"/>
      <c r="F18" s="353"/>
      <c r="G18" s="353"/>
      <c r="H18" s="354"/>
      <c r="I18" s="354"/>
      <c r="J18" s="352"/>
      <c r="K18" s="352"/>
      <c r="L18" s="352"/>
      <c r="M18" s="352"/>
      <c r="N18" s="352"/>
      <c r="O18" s="352"/>
      <c r="P18" s="352"/>
      <c r="Q18" s="352"/>
      <c r="R18" s="352"/>
      <c r="S18" s="352"/>
      <c r="T18" s="352"/>
      <c r="U18" s="352"/>
      <c r="V18" s="352"/>
      <c r="W18" s="352"/>
      <c r="X18" s="352"/>
    </row>
    <row r="19" spans="1:24" ht="20.399999999999999" x14ac:dyDescent="0.3">
      <c r="A19" s="9"/>
      <c r="B19" s="351"/>
      <c r="C19" s="351"/>
      <c r="D19" s="351"/>
      <c r="E19" s="351"/>
      <c r="F19" s="351"/>
      <c r="G19" s="351"/>
      <c r="H19" s="351"/>
      <c r="I19" s="351"/>
      <c r="J19" s="352"/>
      <c r="K19" s="352"/>
      <c r="L19" s="352"/>
      <c r="M19" s="352"/>
      <c r="N19" s="352"/>
      <c r="O19" s="352"/>
      <c r="P19" s="352"/>
      <c r="Q19" s="352"/>
      <c r="R19" s="352"/>
      <c r="S19" s="352"/>
      <c r="T19" s="352"/>
      <c r="U19" s="352"/>
      <c r="V19" s="352"/>
      <c r="W19" s="352"/>
      <c r="X19" s="352"/>
    </row>
    <row r="20" spans="1:24" ht="20.399999999999999" x14ac:dyDescent="0.35">
      <c r="A20" s="9"/>
      <c r="B20" s="351"/>
      <c r="C20" s="351"/>
      <c r="D20" s="351"/>
      <c r="E20" s="351"/>
      <c r="F20" s="351"/>
      <c r="G20" s="351"/>
      <c r="H20" s="354"/>
      <c r="I20" s="354"/>
      <c r="J20" s="352"/>
      <c r="K20" s="352"/>
      <c r="L20" s="352"/>
      <c r="M20" s="352"/>
      <c r="N20" s="352"/>
      <c r="O20" s="352"/>
      <c r="P20" s="352"/>
      <c r="Q20" s="352"/>
      <c r="R20" s="352"/>
      <c r="S20" s="352"/>
      <c r="T20" s="352"/>
      <c r="U20" s="352"/>
      <c r="V20" s="352"/>
      <c r="W20" s="352"/>
      <c r="X20" s="352"/>
    </row>
    <row r="21" spans="1:24" ht="20.399999999999999" x14ac:dyDescent="0.3">
      <c r="A21" s="9"/>
      <c r="B21" s="351"/>
      <c r="C21" s="351"/>
      <c r="D21" s="351"/>
      <c r="E21" s="351"/>
      <c r="F21" s="351"/>
      <c r="G21" s="351"/>
      <c r="H21" s="351"/>
      <c r="I21" s="351"/>
      <c r="J21" s="352"/>
      <c r="K21" s="352"/>
      <c r="L21" s="352"/>
      <c r="M21" s="352"/>
      <c r="N21" s="352"/>
      <c r="O21" s="352"/>
      <c r="P21" s="352"/>
      <c r="Q21" s="352"/>
      <c r="R21" s="352"/>
      <c r="S21" s="352"/>
      <c r="T21" s="352"/>
      <c r="U21" s="352"/>
      <c r="V21" s="352"/>
      <c r="W21" s="352"/>
      <c r="X21" s="352"/>
    </row>
    <row r="22" spans="1:24" ht="20.399999999999999" x14ac:dyDescent="0.35">
      <c r="A22" s="9"/>
      <c r="B22" s="351"/>
      <c r="C22" s="351"/>
      <c r="D22" s="351"/>
      <c r="E22" s="351"/>
      <c r="F22" s="351"/>
      <c r="G22" s="22"/>
      <c r="H22" s="23"/>
      <c r="I22" s="23"/>
      <c r="J22" s="352"/>
      <c r="K22" s="352"/>
      <c r="L22" s="352"/>
      <c r="M22" s="352"/>
      <c r="N22" s="352"/>
      <c r="O22" s="352"/>
      <c r="P22" s="352"/>
      <c r="Q22" s="352"/>
      <c r="R22" s="352"/>
      <c r="S22" s="352"/>
      <c r="T22" s="352"/>
      <c r="U22" s="352"/>
      <c r="V22" s="352"/>
      <c r="W22" s="352"/>
      <c r="X22" s="352"/>
    </row>
    <row r="23" spans="1:24" ht="20.399999999999999" x14ac:dyDescent="0.3">
      <c r="A23" s="9"/>
      <c r="B23" s="351"/>
      <c r="C23" s="351"/>
      <c r="D23" s="351"/>
      <c r="E23" s="351"/>
      <c r="F23" s="351"/>
      <c r="G23" s="351"/>
      <c r="H23" s="351"/>
      <c r="I23" s="351"/>
      <c r="J23" s="352"/>
      <c r="K23" s="352"/>
      <c r="L23" s="352"/>
      <c r="M23" s="352"/>
      <c r="N23" s="352"/>
      <c r="O23" s="352"/>
      <c r="P23" s="352"/>
      <c r="Q23" s="352"/>
      <c r="R23" s="352"/>
      <c r="S23" s="352"/>
      <c r="T23" s="352"/>
      <c r="U23" s="352"/>
      <c r="V23" s="352"/>
      <c r="W23" s="352"/>
      <c r="X23" s="352"/>
    </row>
    <row r="24" spans="1:24" ht="20.399999999999999" x14ac:dyDescent="0.35">
      <c r="A24" s="9"/>
      <c r="B24" s="351"/>
      <c r="C24" s="351"/>
      <c r="D24" s="351"/>
      <c r="E24" s="351"/>
      <c r="F24" s="351"/>
      <c r="G24" s="354"/>
      <c r="H24" s="354"/>
      <c r="I24" s="354"/>
      <c r="J24" s="352"/>
      <c r="K24" s="352"/>
      <c r="L24" s="352"/>
      <c r="M24" s="352"/>
      <c r="N24" s="352"/>
      <c r="O24" s="352"/>
      <c r="P24" s="352"/>
      <c r="Q24" s="352"/>
      <c r="R24" s="352"/>
      <c r="S24" s="352"/>
      <c r="T24" s="352"/>
      <c r="U24" s="352"/>
      <c r="V24" s="352"/>
      <c r="W24" s="352"/>
      <c r="X24" s="352"/>
    </row>
    <row r="25" spans="1:24" ht="20.399999999999999" x14ac:dyDescent="0.3">
      <c r="A25" s="9"/>
      <c r="B25" s="351"/>
      <c r="C25" s="351"/>
      <c r="D25" s="351"/>
      <c r="E25" s="351"/>
      <c r="F25" s="351"/>
      <c r="G25" s="351"/>
      <c r="H25" s="351"/>
      <c r="I25" s="351"/>
      <c r="J25" s="352"/>
      <c r="K25" s="352"/>
      <c r="L25" s="352"/>
      <c r="M25" s="352"/>
      <c r="N25" s="352"/>
      <c r="O25" s="352"/>
      <c r="P25" s="352"/>
      <c r="Q25" s="352"/>
      <c r="R25" s="352"/>
      <c r="S25" s="352"/>
      <c r="T25" s="352"/>
      <c r="U25" s="352"/>
      <c r="V25" s="352"/>
      <c r="W25" s="352"/>
      <c r="X25" s="352"/>
    </row>
    <row r="26" spans="1:24" ht="20.399999999999999" x14ac:dyDescent="0.35">
      <c r="A26" s="9"/>
      <c r="B26" s="355"/>
      <c r="C26" s="355"/>
      <c r="D26" s="355"/>
      <c r="E26" s="355"/>
      <c r="F26" s="355"/>
      <c r="G26" s="355"/>
      <c r="H26" s="354"/>
      <c r="I26" s="354"/>
      <c r="J26" s="352"/>
      <c r="K26" s="352"/>
      <c r="L26" s="352"/>
      <c r="M26" s="352"/>
      <c r="N26" s="352"/>
      <c r="O26" s="352"/>
      <c r="P26" s="352"/>
      <c r="Q26" s="352"/>
      <c r="R26" s="352"/>
      <c r="S26" s="352"/>
      <c r="T26" s="352"/>
      <c r="U26" s="352"/>
      <c r="V26" s="352"/>
      <c r="W26" s="352"/>
      <c r="X26" s="352"/>
    </row>
    <row r="27" spans="1:24" ht="20.399999999999999" x14ac:dyDescent="0.3">
      <c r="A27" s="9"/>
      <c r="B27" s="351"/>
      <c r="C27" s="351"/>
      <c r="D27" s="351"/>
      <c r="E27" s="351"/>
      <c r="F27" s="351"/>
      <c r="G27" s="351"/>
      <c r="H27" s="351"/>
      <c r="I27" s="351"/>
      <c r="J27" s="352"/>
      <c r="K27" s="352"/>
      <c r="L27" s="352"/>
      <c r="M27" s="352"/>
      <c r="N27" s="352"/>
      <c r="O27" s="352"/>
      <c r="P27" s="352"/>
      <c r="Q27" s="352"/>
      <c r="R27" s="352"/>
      <c r="S27" s="352"/>
      <c r="T27" s="352"/>
      <c r="U27" s="352"/>
      <c r="V27" s="352"/>
      <c r="W27" s="352"/>
      <c r="X27" s="352"/>
    </row>
    <row r="28" spans="1:24" x14ac:dyDescent="0.3">
      <c r="A28" s="9"/>
      <c r="B28" s="12"/>
      <c r="C28" s="12"/>
      <c r="D28" s="12"/>
      <c r="E28" s="12"/>
      <c r="F28" s="12"/>
      <c r="G28" s="12"/>
      <c r="H28" s="9"/>
      <c r="I28" s="9"/>
      <c r="J28" s="352"/>
      <c r="K28" s="352"/>
      <c r="L28" s="352"/>
      <c r="M28" s="352"/>
      <c r="N28" s="352"/>
      <c r="O28" s="352"/>
      <c r="P28" s="352"/>
      <c r="Q28" s="352"/>
      <c r="R28" s="352"/>
      <c r="S28" s="352"/>
      <c r="T28" s="352"/>
      <c r="U28" s="352"/>
      <c r="V28" s="352"/>
      <c r="W28" s="352"/>
      <c r="X28" s="352"/>
    </row>
    <row r="29" spans="1:24" x14ac:dyDescent="0.3">
      <c r="A29" s="9"/>
      <c r="B29" s="12"/>
      <c r="C29" s="12"/>
      <c r="D29" s="12"/>
      <c r="E29" s="12"/>
      <c r="F29" s="12"/>
      <c r="G29" s="12"/>
      <c r="H29" s="9"/>
      <c r="I29" s="9"/>
      <c r="J29" s="352"/>
      <c r="K29" s="352"/>
      <c r="L29" s="352"/>
      <c r="M29" s="352"/>
      <c r="N29" s="352"/>
      <c r="O29" s="352"/>
      <c r="P29" s="352"/>
      <c r="Q29" s="352"/>
      <c r="R29" s="352"/>
      <c r="S29" s="352"/>
      <c r="T29" s="352"/>
      <c r="U29" s="352"/>
      <c r="V29" s="352"/>
      <c r="W29" s="352"/>
      <c r="X29" s="352"/>
    </row>
    <row r="30" spans="1:24" x14ac:dyDescent="0.3">
      <c r="A30" s="9"/>
      <c r="B30" s="12"/>
      <c r="C30" s="12"/>
      <c r="D30" s="12"/>
      <c r="E30" s="12"/>
      <c r="F30" s="12"/>
      <c r="G30" s="12"/>
      <c r="H30" s="9"/>
      <c r="I30" s="9"/>
      <c r="J30" s="352"/>
      <c r="K30" s="352"/>
      <c r="L30" s="352"/>
      <c r="M30" s="352"/>
      <c r="N30" s="352"/>
      <c r="O30" s="352"/>
      <c r="P30" s="352"/>
      <c r="Q30" s="352"/>
      <c r="R30" s="352"/>
      <c r="S30" s="352"/>
      <c r="T30" s="352"/>
      <c r="U30" s="352"/>
      <c r="V30" s="352"/>
      <c r="W30" s="352"/>
      <c r="X30" s="352"/>
    </row>
    <row r="31" spans="1:24" ht="20.399999999999999" x14ac:dyDescent="0.35">
      <c r="A31" s="9"/>
      <c r="B31" s="13"/>
      <c r="C31" s="13"/>
      <c r="D31" s="13"/>
      <c r="E31" s="13"/>
      <c r="F31" s="13"/>
      <c r="G31" s="13"/>
      <c r="H31" s="13"/>
      <c r="I31" s="13"/>
      <c r="J31" s="11"/>
      <c r="K31" s="14"/>
      <c r="L31" s="14"/>
      <c r="M31" s="14"/>
      <c r="N31" s="14"/>
      <c r="O31" s="14"/>
      <c r="P31" s="14"/>
      <c r="Q31" s="14"/>
      <c r="R31" s="14"/>
      <c r="S31" s="6"/>
      <c r="T31" s="6"/>
      <c r="U31" s="9"/>
      <c r="V31" s="9"/>
      <c r="W31" s="9"/>
      <c r="X31" s="9"/>
    </row>
    <row r="32" spans="1:24" ht="15" customHeight="1" x14ac:dyDescent="0.4">
      <c r="B32" s="15"/>
      <c r="C32" s="15"/>
      <c r="D32" s="15"/>
      <c r="E32" s="15"/>
      <c r="F32" s="16"/>
      <c r="G32" s="16"/>
      <c r="H32" s="17"/>
      <c r="I32" s="17"/>
      <c r="J32" s="17"/>
      <c r="K32" s="17"/>
      <c r="L32" s="17"/>
      <c r="M32" s="17"/>
      <c r="N32" s="17"/>
      <c r="O32" s="17"/>
      <c r="P32" s="17"/>
      <c r="Q32" s="17"/>
      <c r="R32" s="17"/>
      <c r="S32" s="18"/>
      <c r="T32" s="18"/>
    </row>
    <row r="33" spans="2:28" ht="15" customHeight="1" x14ac:dyDescent="0.4">
      <c r="B33" s="15"/>
      <c r="C33" s="15"/>
      <c r="D33" s="15"/>
      <c r="E33" s="15"/>
      <c r="F33" s="16"/>
      <c r="G33" s="16"/>
      <c r="H33" s="17"/>
      <c r="I33" s="17"/>
      <c r="J33" s="17"/>
      <c r="K33" s="17"/>
      <c r="L33" s="17"/>
      <c r="M33" s="17"/>
      <c r="N33" s="17"/>
      <c r="O33" s="17"/>
      <c r="P33" s="17"/>
      <c r="Q33" s="17"/>
      <c r="R33" s="17"/>
      <c r="S33" s="18"/>
      <c r="T33" s="18"/>
    </row>
    <row r="34" spans="2:28" ht="15" customHeight="1" x14ac:dyDescent="0.4">
      <c r="B34" s="15"/>
      <c r="C34" s="15"/>
      <c r="D34" s="15"/>
      <c r="E34" s="15"/>
      <c r="F34" s="16"/>
      <c r="G34" s="16"/>
      <c r="H34" s="17"/>
      <c r="I34" s="17"/>
      <c r="J34" s="17"/>
      <c r="K34" s="17"/>
      <c r="L34" s="17"/>
      <c r="M34" s="17"/>
      <c r="N34" s="17"/>
      <c r="O34" s="17"/>
      <c r="P34" s="17"/>
      <c r="Q34" s="17"/>
      <c r="R34" s="17"/>
      <c r="S34" s="18"/>
      <c r="T34" s="18"/>
    </row>
    <row r="35" spans="2:28" ht="15" customHeight="1" x14ac:dyDescent="0.4">
      <c r="B35" s="15"/>
      <c r="C35" s="15"/>
      <c r="D35" s="15"/>
      <c r="E35" s="15"/>
      <c r="F35" s="16"/>
      <c r="G35" s="16"/>
      <c r="H35" s="17"/>
      <c r="I35" s="17"/>
      <c r="J35" s="17"/>
      <c r="K35" s="17"/>
      <c r="L35" s="17"/>
      <c r="M35" s="17"/>
      <c r="N35" s="17"/>
      <c r="O35" s="17"/>
      <c r="P35" s="17"/>
      <c r="Q35" s="17"/>
      <c r="R35" s="17"/>
      <c r="S35" s="18"/>
      <c r="T35" s="18"/>
    </row>
    <row r="48" spans="2:28" x14ac:dyDescent="0.3">
      <c r="AB48" t="s">
        <v>0</v>
      </c>
    </row>
    <row r="65" spans="3:27" ht="20.399999999999999" x14ac:dyDescent="0.35">
      <c r="C65" s="20"/>
      <c r="D65" s="20"/>
      <c r="E65" s="20"/>
      <c r="F65" s="20"/>
      <c r="G65" s="20"/>
      <c r="H65" s="20"/>
      <c r="I65" s="21"/>
      <c r="J65" s="21"/>
    </row>
    <row r="66" spans="3:27" ht="20.399999999999999" x14ac:dyDescent="0.35">
      <c r="C66" s="20"/>
      <c r="D66" s="20"/>
      <c r="E66" s="20"/>
      <c r="F66" s="20"/>
      <c r="G66" s="20"/>
      <c r="H66" s="20"/>
      <c r="I66" s="21"/>
      <c r="J66" s="21"/>
    </row>
    <row r="67" spans="3:27" ht="20.399999999999999" x14ac:dyDescent="0.35">
      <c r="C67" s="22"/>
      <c r="D67" s="22"/>
      <c r="E67" s="22"/>
      <c r="F67" s="22"/>
      <c r="G67" s="22"/>
      <c r="H67" s="22"/>
      <c r="I67" s="23"/>
      <c r="J67" s="23"/>
      <c r="AA67" s="24"/>
    </row>
    <row r="68" spans="3:27" ht="20.399999999999999" x14ac:dyDescent="0.35">
      <c r="C68" s="22"/>
      <c r="D68" s="22"/>
      <c r="E68" s="22"/>
      <c r="F68" s="22"/>
      <c r="G68" s="22"/>
      <c r="H68" s="22"/>
      <c r="I68" s="23"/>
      <c r="J68" s="23"/>
    </row>
    <row r="69" spans="3:27" ht="20.399999999999999" x14ac:dyDescent="0.3">
      <c r="C69" s="351"/>
      <c r="D69" s="351"/>
      <c r="E69" s="351"/>
      <c r="F69" s="351"/>
      <c r="G69" s="351"/>
      <c r="H69" s="351"/>
      <c r="I69" s="351"/>
      <c r="J69" s="351"/>
    </row>
    <row r="70" spans="3:27" ht="20.399999999999999" x14ac:dyDescent="0.35">
      <c r="C70" s="353"/>
      <c r="D70" s="353"/>
      <c r="E70" s="353"/>
      <c r="F70" s="353"/>
      <c r="G70" s="353"/>
      <c r="H70" s="22"/>
      <c r="I70" s="23"/>
      <c r="J70" s="23"/>
    </row>
    <row r="71" spans="3:27" ht="20.399999999999999" x14ac:dyDescent="0.3">
      <c r="C71" s="351"/>
      <c r="D71" s="351"/>
      <c r="E71" s="351"/>
      <c r="F71" s="351"/>
      <c r="G71" s="351"/>
      <c r="H71" s="351"/>
      <c r="I71" s="351"/>
      <c r="J71" s="351"/>
    </row>
    <row r="72" spans="3:27" ht="20.399999999999999" x14ac:dyDescent="0.35">
      <c r="C72" s="25"/>
      <c r="D72" s="25"/>
      <c r="E72" s="25"/>
      <c r="F72" s="25"/>
      <c r="G72" s="25"/>
      <c r="H72" s="25"/>
      <c r="I72" s="23"/>
      <c r="J72" s="23"/>
    </row>
    <row r="73" spans="3:27" ht="20.399999999999999" x14ac:dyDescent="0.3">
      <c r="C73" s="351"/>
      <c r="D73" s="351"/>
      <c r="E73" s="351"/>
      <c r="F73" s="351"/>
      <c r="G73" s="351"/>
      <c r="H73" s="351"/>
      <c r="I73" s="351"/>
      <c r="J73" s="351"/>
    </row>
    <row r="74" spans="3:27" ht="20.399999999999999" x14ac:dyDescent="0.35">
      <c r="C74" s="25"/>
      <c r="D74" s="25"/>
      <c r="E74" s="25"/>
      <c r="F74" s="22"/>
      <c r="G74" s="22"/>
      <c r="H74" s="22"/>
      <c r="I74" s="23"/>
      <c r="J74" s="23"/>
    </row>
    <row r="75" spans="3:27" ht="20.399999999999999" x14ac:dyDescent="0.3">
      <c r="C75" s="351"/>
      <c r="D75" s="351"/>
      <c r="E75" s="351"/>
      <c r="F75" s="351"/>
      <c r="G75" s="351"/>
      <c r="H75" s="351"/>
      <c r="I75" s="351"/>
      <c r="J75" s="351"/>
    </row>
    <row r="76" spans="3:27" ht="20.399999999999999" x14ac:dyDescent="0.35">
      <c r="C76" s="353"/>
      <c r="D76" s="353"/>
      <c r="E76" s="353"/>
      <c r="F76" s="22"/>
      <c r="G76" s="22"/>
      <c r="H76" s="22"/>
      <c r="I76" s="23"/>
      <c r="J76" s="23"/>
    </row>
    <row r="77" spans="3:27" ht="20.399999999999999" x14ac:dyDescent="0.3">
      <c r="C77" s="351"/>
      <c r="D77" s="351"/>
      <c r="E77" s="351"/>
      <c r="F77" s="351"/>
      <c r="G77" s="351"/>
      <c r="H77" s="351"/>
      <c r="I77" s="351"/>
      <c r="J77" s="351"/>
    </row>
    <row r="78" spans="3:27" ht="20.399999999999999" x14ac:dyDescent="0.35">
      <c r="C78" s="353"/>
      <c r="D78" s="353"/>
      <c r="E78" s="353"/>
      <c r="F78" s="353"/>
      <c r="G78" s="353"/>
      <c r="H78" s="353"/>
      <c r="I78" s="354"/>
      <c r="J78" s="354"/>
    </row>
    <row r="79" spans="3:27" ht="20.399999999999999" x14ac:dyDescent="0.3">
      <c r="C79" s="351"/>
      <c r="D79" s="351"/>
      <c r="E79" s="351"/>
      <c r="F79" s="351"/>
      <c r="G79" s="351"/>
      <c r="H79" s="351"/>
      <c r="I79" s="351"/>
      <c r="J79" s="351"/>
    </row>
    <row r="80" spans="3:27" ht="20.399999999999999" x14ac:dyDescent="0.35">
      <c r="C80" s="353"/>
      <c r="D80" s="353"/>
      <c r="E80" s="353"/>
      <c r="F80" s="353"/>
      <c r="G80" s="353"/>
      <c r="H80" s="353"/>
      <c r="I80" s="354"/>
      <c r="J80" s="354"/>
    </row>
    <row r="81" spans="3:10" ht="20.399999999999999" x14ac:dyDescent="0.3">
      <c r="C81" s="351"/>
      <c r="D81" s="351"/>
      <c r="E81" s="351"/>
      <c r="F81" s="351"/>
      <c r="G81" s="351"/>
      <c r="H81" s="351"/>
      <c r="I81" s="351"/>
      <c r="J81" s="351"/>
    </row>
    <row r="82" spans="3:10" ht="20.399999999999999" x14ac:dyDescent="0.35">
      <c r="C82" s="353"/>
      <c r="D82" s="353"/>
      <c r="E82" s="353"/>
      <c r="F82" s="353"/>
      <c r="G82" s="353"/>
      <c r="H82" s="353"/>
      <c r="I82" s="354"/>
      <c r="J82" s="354"/>
    </row>
    <row r="83" spans="3:10" ht="20.399999999999999" x14ac:dyDescent="0.3">
      <c r="C83" s="351"/>
      <c r="D83" s="351"/>
      <c r="E83" s="351"/>
      <c r="F83" s="351"/>
      <c r="G83" s="351"/>
      <c r="H83" s="351"/>
      <c r="I83" s="351"/>
      <c r="J83" s="351"/>
    </row>
    <row r="84" spans="3:10" ht="20.399999999999999" x14ac:dyDescent="0.35">
      <c r="C84" s="351"/>
      <c r="D84" s="351"/>
      <c r="E84" s="351"/>
      <c r="F84" s="351"/>
      <c r="G84" s="351"/>
      <c r="H84" s="351"/>
      <c r="I84" s="354"/>
      <c r="J84" s="354"/>
    </row>
    <row r="85" spans="3:10" ht="20.399999999999999" x14ac:dyDescent="0.3">
      <c r="C85" s="351"/>
      <c r="D85" s="351"/>
      <c r="E85" s="351"/>
      <c r="F85" s="351"/>
      <c r="G85" s="351"/>
      <c r="H85" s="351"/>
      <c r="I85" s="351"/>
      <c r="J85" s="351"/>
    </row>
    <row r="86" spans="3:10" ht="20.399999999999999" x14ac:dyDescent="0.35">
      <c r="C86" s="351"/>
      <c r="D86" s="351"/>
      <c r="E86" s="351"/>
      <c r="F86" s="351"/>
      <c r="G86" s="351"/>
      <c r="H86" s="22"/>
      <c r="I86" s="23"/>
      <c r="J86" s="23"/>
    </row>
    <row r="87" spans="3:10" ht="20.399999999999999" x14ac:dyDescent="0.3">
      <c r="C87" s="351"/>
      <c r="D87" s="351"/>
      <c r="E87" s="351"/>
      <c r="F87" s="351"/>
      <c r="G87" s="351"/>
      <c r="H87" s="351"/>
      <c r="I87" s="351"/>
      <c r="J87" s="351"/>
    </row>
    <row r="88" spans="3:10" ht="20.399999999999999" x14ac:dyDescent="0.35">
      <c r="C88" s="351"/>
      <c r="D88" s="351"/>
      <c r="E88" s="351"/>
      <c r="F88" s="351"/>
      <c r="G88" s="351"/>
      <c r="H88" s="354"/>
      <c r="I88" s="354"/>
      <c r="J88" s="354"/>
    </row>
    <row r="89" spans="3:10" ht="20.399999999999999" x14ac:dyDescent="0.3">
      <c r="C89" s="351"/>
      <c r="D89" s="351"/>
      <c r="E89" s="351"/>
      <c r="F89" s="351"/>
      <c r="G89" s="351"/>
      <c r="H89" s="351"/>
      <c r="I89" s="351"/>
      <c r="J89" s="351"/>
    </row>
    <row r="90" spans="3:10" ht="20.399999999999999" x14ac:dyDescent="0.35">
      <c r="C90" s="355"/>
      <c r="D90" s="355"/>
      <c r="E90" s="355"/>
      <c r="F90" s="355"/>
      <c r="G90" s="355"/>
      <c r="H90" s="355"/>
      <c r="I90" s="354"/>
      <c r="J90" s="354"/>
    </row>
    <row r="91" spans="3:10" ht="20.399999999999999" x14ac:dyDescent="0.3">
      <c r="C91" s="351"/>
      <c r="D91" s="351"/>
      <c r="E91" s="351"/>
      <c r="F91" s="351"/>
      <c r="G91" s="351"/>
      <c r="H91" s="351"/>
      <c r="I91" s="351"/>
      <c r="J91" s="351"/>
    </row>
    <row r="92" spans="3:10" ht="20.399999999999999" x14ac:dyDescent="0.3">
      <c r="C92" s="26"/>
      <c r="D92" s="26"/>
      <c r="E92" s="26"/>
      <c r="F92" s="26"/>
      <c r="G92" s="26"/>
      <c r="H92" s="26"/>
      <c r="I92" s="26"/>
      <c r="J92" s="26"/>
    </row>
  </sheetData>
  <mergeCells count="63">
    <mergeCell ref="C91:J91"/>
    <mergeCell ref="C88:G88"/>
    <mergeCell ref="H88:J88"/>
    <mergeCell ref="C89:J89"/>
    <mergeCell ref="C90:E90"/>
    <mergeCell ref="F90:H90"/>
    <mergeCell ref="I90:J90"/>
    <mergeCell ref="C87:J87"/>
    <mergeCell ref="C79:J79"/>
    <mergeCell ref="C80:E80"/>
    <mergeCell ref="F80:H80"/>
    <mergeCell ref="I80:J80"/>
    <mergeCell ref="C81:J81"/>
    <mergeCell ref="C82:E82"/>
    <mergeCell ref="F82:H82"/>
    <mergeCell ref="I82:J82"/>
    <mergeCell ref="C83:J83"/>
    <mergeCell ref="C84:H84"/>
    <mergeCell ref="I84:J84"/>
    <mergeCell ref="C85:J85"/>
    <mergeCell ref="C86:G86"/>
    <mergeCell ref="C78:E78"/>
    <mergeCell ref="F78:H78"/>
    <mergeCell ref="I78:J78"/>
    <mergeCell ref="B26:D26"/>
    <mergeCell ref="E26:G26"/>
    <mergeCell ref="H26:I26"/>
    <mergeCell ref="B27:I27"/>
    <mergeCell ref="C69:J69"/>
    <mergeCell ref="C70:G70"/>
    <mergeCell ref="C71:J71"/>
    <mergeCell ref="C73:J73"/>
    <mergeCell ref="C75:J75"/>
    <mergeCell ref="C76:E76"/>
    <mergeCell ref="C77:J77"/>
    <mergeCell ref="B25:I25"/>
    <mergeCell ref="B18:D18"/>
    <mergeCell ref="E18:G18"/>
    <mergeCell ref="H18:I18"/>
    <mergeCell ref="B19:I19"/>
    <mergeCell ref="B20:G20"/>
    <mergeCell ref="H20:I20"/>
    <mergeCell ref="B21:I21"/>
    <mergeCell ref="B22:F22"/>
    <mergeCell ref="B23:I23"/>
    <mergeCell ref="B24:F24"/>
    <mergeCell ref="G24:I24"/>
    <mergeCell ref="B17:I17"/>
    <mergeCell ref="J1:X30"/>
    <mergeCell ref="B5:I5"/>
    <mergeCell ref="B6:F6"/>
    <mergeCell ref="B7:I7"/>
    <mergeCell ref="B9:I9"/>
    <mergeCell ref="B11:I11"/>
    <mergeCell ref="B12:D12"/>
    <mergeCell ref="B13:I13"/>
    <mergeCell ref="B14:D14"/>
    <mergeCell ref="E14:G14"/>
    <mergeCell ref="H14:I14"/>
    <mergeCell ref="B15:I15"/>
    <mergeCell ref="B16:D16"/>
    <mergeCell ref="E16:G16"/>
    <mergeCell ref="H16:I16"/>
  </mergeCells>
  <pageMargins left="0.11811023622047245" right="0" top="0.19685039370078741" bottom="0.19685039370078741" header="0.31496062992125984" footer="0.27559055118110237"/>
  <pageSetup paperSize="9" scale="42" orientation="landscape" r:id="rId1"/>
  <rowBreaks count="2" manualBreakCount="2">
    <brk id="19" max="16383" man="1"/>
    <brk id="33" max="25" man="1"/>
  </rowBreaks>
  <colBreaks count="1" manualBreakCount="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1DFF-F1A4-4E22-BC4B-98E64C72B433}">
  <sheetPr>
    <pageSetUpPr fitToPage="1"/>
  </sheetPr>
  <dimension ref="A1:J50"/>
  <sheetViews>
    <sheetView showGridLines="0" zoomScale="51" zoomScaleNormal="40" workbookViewId="0">
      <selection activeCell="L6" sqref="L6"/>
    </sheetView>
  </sheetViews>
  <sheetFormatPr baseColWidth="10" defaultColWidth="11.44140625" defaultRowHeight="13.8" outlineLevelRow="1" x14ac:dyDescent="0.25"/>
  <cols>
    <col min="1" max="1" width="61.77734375" style="3" customWidth="1"/>
    <col min="2" max="3" width="31" style="3" customWidth="1"/>
    <col min="4" max="4" width="29" style="3" customWidth="1"/>
    <col min="5" max="5" width="35.21875" style="3" bestFit="1" customWidth="1"/>
    <col min="6" max="6" width="35.21875" style="3" customWidth="1"/>
    <col min="7" max="8" width="31" style="3" customWidth="1"/>
    <col min="9" max="9" width="25.44140625" style="3" customWidth="1"/>
    <col min="10" max="10" width="8.44140625" style="3" bestFit="1" customWidth="1"/>
    <col min="11" max="11" width="10.5546875" style="3" customWidth="1"/>
    <col min="12" max="12" width="18.5546875" style="3" bestFit="1" customWidth="1"/>
    <col min="13" max="16384" width="11.44140625" style="3"/>
  </cols>
  <sheetData>
    <row r="1" spans="1:10" ht="14.25" customHeight="1" x14ac:dyDescent="0.25">
      <c r="A1" s="356" t="s">
        <v>1</v>
      </c>
      <c r="B1" s="356"/>
      <c r="C1" s="356"/>
      <c r="D1" s="356"/>
      <c r="E1" s="356"/>
      <c r="F1" s="356"/>
      <c r="G1" s="356"/>
      <c r="H1" s="356"/>
    </row>
    <row r="2" spans="1:10" ht="14.25" customHeight="1" x14ac:dyDescent="0.25">
      <c r="A2" s="356"/>
      <c r="B2" s="356"/>
      <c r="C2" s="356"/>
      <c r="D2" s="356"/>
      <c r="E2" s="356"/>
      <c r="F2" s="356"/>
      <c r="G2" s="356"/>
      <c r="H2" s="356"/>
    </row>
    <row r="3" spans="1:10" ht="41.55" customHeight="1" x14ac:dyDescent="0.5">
      <c r="A3" s="356"/>
      <c r="B3" s="356"/>
      <c r="C3" s="356"/>
      <c r="D3" s="356"/>
      <c r="E3" s="356"/>
      <c r="F3" s="356"/>
      <c r="G3" s="356"/>
      <c r="H3" s="356"/>
      <c r="I3" s="50"/>
      <c r="J3" s="51"/>
    </row>
    <row r="4" spans="1:10" ht="17.25" customHeight="1" x14ac:dyDescent="0.25">
      <c r="A4" s="109"/>
      <c r="B4" s="109"/>
      <c r="C4" s="109"/>
      <c r="D4" s="109"/>
      <c r="E4" s="109"/>
      <c r="F4" s="109"/>
      <c r="G4" s="109"/>
      <c r="H4" s="109"/>
    </row>
    <row r="5" spans="1:10" ht="15.6" x14ac:dyDescent="0.3">
      <c r="A5" s="234"/>
    </row>
    <row r="6" spans="1:10" ht="409.5" customHeight="1" x14ac:dyDescent="0.3">
      <c r="A6" s="27"/>
      <c r="B6" s="28"/>
    </row>
    <row r="7" spans="1:10" ht="70.5" customHeight="1" x14ac:dyDescent="0.25">
      <c r="A7" s="357" t="s">
        <v>2</v>
      </c>
      <c r="B7" s="357"/>
      <c r="C7" s="357"/>
      <c r="D7" s="357"/>
      <c r="E7" s="357"/>
      <c r="F7" s="357"/>
      <c r="G7" s="357"/>
      <c r="H7" s="357"/>
    </row>
    <row r="8" spans="1:10" ht="14.25" customHeight="1" x14ac:dyDescent="0.3">
      <c r="A8" s="110"/>
      <c r="B8" s="111"/>
      <c r="C8" s="111"/>
      <c r="D8" s="111"/>
      <c r="E8" s="111"/>
      <c r="F8" s="111"/>
      <c r="G8" s="111"/>
      <c r="H8" s="111"/>
    </row>
    <row r="9" spans="1:10" ht="18.600000000000001" thickBot="1" x14ac:dyDescent="0.35">
      <c r="A9" s="36" t="s">
        <v>785</v>
      </c>
      <c r="B9" s="52" t="s">
        <v>3</v>
      </c>
      <c r="C9" s="208" t="s">
        <v>4</v>
      </c>
      <c r="D9" s="208" t="s">
        <v>5</v>
      </c>
      <c r="E9" s="208" t="s">
        <v>6</v>
      </c>
      <c r="F9" s="52" t="s">
        <v>7</v>
      </c>
      <c r="G9" s="112" t="s">
        <v>304</v>
      </c>
      <c r="H9" s="112" t="s">
        <v>268</v>
      </c>
    </row>
    <row r="10" spans="1:10" s="29" customFormat="1" ht="15.6" hidden="1" outlineLevel="1" thickBot="1" x14ac:dyDescent="0.35">
      <c r="A10" s="53" t="s">
        <v>8</v>
      </c>
      <c r="B10" s="63">
        <v>130747.474634121</v>
      </c>
      <c r="C10" s="63">
        <v>74106.712449999992</v>
      </c>
      <c r="D10" s="64">
        <v>22503.777102640543</v>
      </c>
      <c r="E10" s="64">
        <v>9811.1028165851967</v>
      </c>
      <c r="F10" s="64">
        <v>12320.723020875001</v>
      </c>
      <c r="G10" s="64">
        <v>4249.1294440199999</v>
      </c>
      <c r="H10" s="64">
        <v>7756.0298000000003</v>
      </c>
      <c r="I10" s="49"/>
    </row>
    <row r="11" spans="1:10" ht="15" collapsed="1" x14ac:dyDescent="0.25">
      <c r="A11" s="59" t="s">
        <v>9</v>
      </c>
      <c r="B11" s="95">
        <f>SUM(C11:H11)</f>
        <v>87453.744999999995</v>
      </c>
      <c r="C11" s="95">
        <v>61370</v>
      </c>
      <c r="D11" s="95">
        <v>20403.5</v>
      </c>
      <c r="E11" s="95">
        <v>735.245</v>
      </c>
      <c r="F11" s="95">
        <v>2515</v>
      </c>
      <c r="G11" s="95">
        <v>1270</v>
      </c>
      <c r="H11" s="95">
        <v>1160</v>
      </c>
    </row>
    <row r="12" spans="1:10" ht="17.399999999999999" x14ac:dyDescent="0.25">
      <c r="A12" s="60" t="s">
        <v>10</v>
      </c>
      <c r="B12" s="96">
        <f>SUM(C12:H12)</f>
        <v>2070.3530799999999</v>
      </c>
      <c r="C12" s="107">
        <v>0</v>
      </c>
      <c r="D12" s="96">
        <v>463.42366400000003</v>
      </c>
      <c r="E12" s="96">
        <v>226.88797599999998</v>
      </c>
      <c r="F12" s="107">
        <v>0</v>
      </c>
      <c r="G12" s="96">
        <v>1362.4414400000001</v>
      </c>
      <c r="H12" s="96">
        <v>17.600000000000001</v>
      </c>
    </row>
    <row r="13" spans="1:10" ht="17.399999999999999" x14ac:dyDescent="0.25">
      <c r="A13" s="60" t="s">
        <v>810</v>
      </c>
      <c r="B13" s="96">
        <f t="shared" ref="B13:B17" si="0">SUM(C13:H13)</f>
        <v>13812.66269991686</v>
      </c>
      <c r="C13" s="107">
        <v>0</v>
      </c>
      <c r="D13" s="107">
        <v>0</v>
      </c>
      <c r="E13" s="96">
        <v>13812.66269991686</v>
      </c>
      <c r="F13" s="107">
        <v>0</v>
      </c>
      <c r="G13" s="107">
        <v>0</v>
      </c>
      <c r="H13" s="107">
        <v>0</v>
      </c>
    </row>
    <row r="14" spans="1:10" ht="17.399999999999999" x14ac:dyDescent="0.25">
      <c r="A14" s="60" t="s">
        <v>12</v>
      </c>
      <c r="B14" s="96">
        <f t="shared" si="0"/>
        <v>1667.1708969199999</v>
      </c>
      <c r="C14" s="107">
        <v>0</v>
      </c>
      <c r="D14" s="107">
        <v>0</v>
      </c>
      <c r="E14" s="96">
        <v>244.02349799999999</v>
      </c>
      <c r="F14" s="96">
        <v>939.87473660000001</v>
      </c>
      <c r="G14" s="96">
        <v>483.27266231999999</v>
      </c>
      <c r="H14" s="107">
        <v>0</v>
      </c>
    </row>
    <row r="15" spans="1:10" ht="15" x14ac:dyDescent="0.25">
      <c r="A15" s="60" t="s">
        <v>13</v>
      </c>
      <c r="B15" s="96">
        <f t="shared" si="0"/>
        <v>5024.7179390000001</v>
      </c>
      <c r="C15" s="96">
        <v>4706.3999999999996</v>
      </c>
      <c r="D15" s="107">
        <v>0</v>
      </c>
      <c r="E15" s="96">
        <v>318.31793900000002</v>
      </c>
      <c r="F15" s="107">
        <v>0</v>
      </c>
      <c r="G15" s="107">
        <v>0</v>
      </c>
      <c r="H15" s="107">
        <v>0</v>
      </c>
    </row>
    <row r="16" spans="1:10" ht="15" x14ac:dyDescent="0.25">
      <c r="A16" s="60" t="s">
        <v>14</v>
      </c>
      <c r="B16" s="96">
        <f t="shared" si="0"/>
        <v>7587.9353375999999</v>
      </c>
      <c r="C16" s="107">
        <v>0</v>
      </c>
      <c r="D16" s="96">
        <v>1069.180944</v>
      </c>
      <c r="E16" s="96">
        <v>677.86569359999999</v>
      </c>
      <c r="F16" s="96">
        <v>5822.1348900000003</v>
      </c>
      <c r="G16" s="96">
        <v>7.0934100000000004</v>
      </c>
      <c r="H16" s="96">
        <v>11.660399999999999</v>
      </c>
    </row>
    <row r="17" spans="1:10" ht="17.399999999999999" x14ac:dyDescent="0.25">
      <c r="A17" s="60" t="s">
        <v>811</v>
      </c>
      <c r="B17" s="96">
        <f t="shared" si="0"/>
        <v>7022.6814899999999</v>
      </c>
      <c r="C17" s="96">
        <v>1676.28971</v>
      </c>
      <c r="D17" s="96">
        <v>803.49113999999997</v>
      </c>
      <c r="E17" s="96">
        <v>742</v>
      </c>
      <c r="F17" s="96">
        <v>2309.9006399999998</v>
      </c>
      <c r="G17" s="96">
        <v>70</v>
      </c>
      <c r="H17" s="96">
        <v>1421</v>
      </c>
    </row>
    <row r="18" spans="1:10" ht="15.6" thickBot="1" x14ac:dyDescent="0.3">
      <c r="A18" s="61" t="s">
        <v>16</v>
      </c>
      <c r="B18" s="108">
        <v>0</v>
      </c>
      <c r="C18" s="108">
        <v>0</v>
      </c>
      <c r="D18" s="108">
        <v>0</v>
      </c>
      <c r="E18" s="108">
        <v>0</v>
      </c>
      <c r="F18" s="108">
        <v>0</v>
      </c>
      <c r="G18" s="108">
        <v>0</v>
      </c>
      <c r="H18" s="108">
        <v>0</v>
      </c>
    </row>
    <row r="19" spans="1:10" s="92" customFormat="1" ht="15.6" x14ac:dyDescent="0.3">
      <c r="A19" s="93" t="s">
        <v>17</v>
      </c>
      <c r="B19" s="98">
        <f>SUM(B11:B18)</f>
        <v>124639.26644343686</v>
      </c>
      <c r="C19" s="209">
        <f>SUM(C11:C18)</f>
        <v>67752.689709999991</v>
      </c>
      <c r="D19" s="209">
        <f>SUM(D11:D18)</f>
        <v>22739.595748</v>
      </c>
      <c r="E19" s="299">
        <f>SUM(E11:E18)</f>
        <v>16757.002806516863</v>
      </c>
      <c r="F19" s="98">
        <f>SUM(F11:F18)</f>
        <v>11586.9102666</v>
      </c>
      <c r="G19" s="98">
        <f t="shared" ref="G19:H19" si="1">SUM(G11:G18)</f>
        <v>3192.8075123200001</v>
      </c>
      <c r="H19" s="98">
        <f t="shared" si="1"/>
        <v>2610.2604000000001</v>
      </c>
      <c r="J19" s="3"/>
    </row>
    <row r="20" spans="1:10" s="57" customFormat="1" ht="15" hidden="1" outlineLevel="1" x14ac:dyDescent="0.25">
      <c r="A20" s="54"/>
      <c r="B20" s="55">
        <f>SUM(C11:C18,D11:D18,E11:E18,F11:F18,G11:G18,H11:H18)-B19</f>
        <v>0</v>
      </c>
      <c r="C20" s="56">
        <f t="shared" ref="C20:H20" si="2">C19/$B$19</f>
        <v>0.54359024762671526</v>
      </c>
      <c r="D20" s="56">
        <f t="shared" si="2"/>
        <v>0.1824432732707037</v>
      </c>
      <c r="E20" s="56">
        <f t="shared" si="2"/>
        <v>0.13444401017974089</v>
      </c>
      <c r="F20" s="56">
        <f t="shared" si="2"/>
        <v>9.2963562745760467E-2</v>
      </c>
      <c r="G20" s="56">
        <f t="shared" si="2"/>
        <v>2.5616385617681273E-2</v>
      </c>
      <c r="H20" s="56">
        <f t="shared" si="2"/>
        <v>2.0942520559398308E-2</v>
      </c>
      <c r="J20" s="3"/>
    </row>
    <row r="21" spans="1:10" ht="15" collapsed="1" x14ac:dyDescent="0.25">
      <c r="A21" s="76"/>
      <c r="B21" s="74"/>
      <c r="C21" s="75"/>
      <c r="D21" s="75"/>
      <c r="E21" s="31"/>
      <c r="F21" s="31"/>
      <c r="G21" s="31"/>
      <c r="H21" s="31"/>
    </row>
    <row r="22" spans="1:10" ht="30" customHeight="1" x14ac:dyDescent="0.25">
      <c r="A22" s="358"/>
      <c r="B22" s="359"/>
    </row>
    <row r="23" spans="1:10" ht="28.35" customHeight="1" x14ac:dyDescent="0.25">
      <c r="A23" s="357" t="s">
        <v>18</v>
      </c>
      <c r="B23" s="357"/>
      <c r="C23" s="357"/>
      <c r="D23" s="357"/>
      <c r="E23" s="357"/>
      <c r="F23" s="357"/>
      <c r="G23" s="357"/>
      <c r="H23" s="357"/>
    </row>
    <row r="24" spans="1:10" ht="15" x14ac:dyDescent="0.25">
      <c r="B24" s="30"/>
      <c r="C24" s="32"/>
      <c r="D24" s="32"/>
      <c r="E24" s="32"/>
      <c r="F24" s="32"/>
      <c r="G24" s="32"/>
      <c r="H24" s="32"/>
    </row>
    <row r="25" spans="1:10" ht="18.600000000000001" thickBot="1" x14ac:dyDescent="0.35">
      <c r="A25" s="36" t="s">
        <v>785</v>
      </c>
      <c r="B25" s="58" t="s">
        <v>3</v>
      </c>
      <c r="C25" s="208" t="s">
        <v>4</v>
      </c>
      <c r="D25" s="208" t="s">
        <v>5</v>
      </c>
      <c r="E25" s="208" t="s">
        <v>6</v>
      </c>
      <c r="F25" s="52" t="s">
        <v>7</v>
      </c>
      <c r="G25" s="112" t="s">
        <v>304</v>
      </c>
      <c r="H25" s="112" t="s">
        <v>268</v>
      </c>
    </row>
    <row r="26" spans="1:10" ht="15" x14ac:dyDescent="0.25">
      <c r="A26" s="59" t="s">
        <v>9</v>
      </c>
      <c r="B26" s="239">
        <f>SUM(C26:H26)</f>
        <v>86556.4</v>
      </c>
      <c r="C26" s="95">
        <v>61370</v>
      </c>
      <c r="D26" s="95">
        <v>20168</v>
      </c>
      <c r="E26" s="95">
        <v>73.400000000000006</v>
      </c>
      <c r="F26" s="95">
        <v>2515</v>
      </c>
      <c r="G26" s="95">
        <v>1270</v>
      </c>
      <c r="H26" s="95">
        <v>1160</v>
      </c>
    </row>
    <row r="27" spans="1:10" ht="17.399999999999999" x14ac:dyDescent="0.25">
      <c r="A27" s="60" t="s">
        <v>10</v>
      </c>
      <c r="B27" s="100">
        <f>SUM(C27:H27)</f>
        <v>1981.049</v>
      </c>
      <c r="C27" s="107">
        <v>0</v>
      </c>
      <c r="D27" s="96">
        <v>439.15</v>
      </c>
      <c r="E27" s="96">
        <v>222.22899999999998</v>
      </c>
      <c r="F27" s="107">
        <v>0</v>
      </c>
      <c r="G27" s="96">
        <v>1319.67</v>
      </c>
      <c r="H27" s="107">
        <v>0</v>
      </c>
    </row>
    <row r="28" spans="1:10" ht="17.399999999999999" x14ac:dyDescent="0.25">
      <c r="A28" s="60" t="s">
        <v>810</v>
      </c>
      <c r="B28" s="100">
        <f t="shared" ref="B28:B32" si="3">SUM(C28:H28)</f>
        <v>10628.35951</v>
      </c>
      <c r="C28" s="107">
        <v>0</v>
      </c>
      <c r="D28" s="107">
        <v>0</v>
      </c>
      <c r="E28" s="96">
        <v>10628.35951</v>
      </c>
      <c r="F28" s="107">
        <v>0</v>
      </c>
      <c r="G28" s="107">
        <v>0</v>
      </c>
      <c r="H28" s="107">
        <v>0</v>
      </c>
    </row>
    <row r="29" spans="1:10" ht="17.399999999999999" x14ac:dyDescent="0.25">
      <c r="A29" s="60" t="s">
        <v>12</v>
      </c>
      <c r="B29" s="100">
        <f>SUM(C29:H29)</f>
        <v>1668.1718000000001</v>
      </c>
      <c r="C29" s="107">
        <v>0</v>
      </c>
      <c r="D29" s="107">
        <v>0</v>
      </c>
      <c r="E29" s="96">
        <v>244.17</v>
      </c>
      <c r="F29" s="96">
        <v>940.43899999999996</v>
      </c>
      <c r="G29" s="96">
        <v>483.56280000000004</v>
      </c>
      <c r="H29" s="107">
        <v>0</v>
      </c>
    </row>
    <row r="30" spans="1:10" ht="15" x14ac:dyDescent="0.25">
      <c r="A30" s="60" t="s">
        <v>13</v>
      </c>
      <c r="B30" s="100">
        <f t="shared" si="3"/>
        <v>5883</v>
      </c>
      <c r="C30" s="96">
        <v>5883</v>
      </c>
      <c r="D30" s="107">
        <v>0</v>
      </c>
      <c r="E30" s="107">
        <v>0</v>
      </c>
      <c r="F30" s="107">
        <v>0</v>
      </c>
      <c r="G30" s="107">
        <v>0</v>
      </c>
      <c r="H30" s="107">
        <v>0</v>
      </c>
    </row>
    <row r="31" spans="1:10" ht="15" x14ac:dyDescent="0.25">
      <c r="A31" s="60" t="s">
        <v>14</v>
      </c>
      <c r="B31" s="100">
        <f t="shared" si="3"/>
        <v>7797.14</v>
      </c>
      <c r="C31" s="107">
        <v>0</v>
      </c>
      <c r="D31" s="96">
        <v>898.37</v>
      </c>
      <c r="E31" s="96">
        <v>1305.78</v>
      </c>
      <c r="F31" s="96">
        <v>5573.69</v>
      </c>
      <c r="G31" s="96">
        <v>7.3</v>
      </c>
      <c r="H31" s="96">
        <v>12</v>
      </c>
    </row>
    <row r="32" spans="1:10" ht="17.399999999999999" x14ac:dyDescent="0.25">
      <c r="A32" s="60" t="s">
        <v>811</v>
      </c>
      <c r="B32" s="100">
        <f t="shared" si="3"/>
        <v>4309.2175200000001</v>
      </c>
      <c r="C32" s="96">
        <v>692.7</v>
      </c>
      <c r="D32" s="96">
        <v>67.8</v>
      </c>
      <c r="E32" s="96">
        <v>799.11752000000001</v>
      </c>
      <c r="F32" s="96">
        <v>2749.6</v>
      </c>
      <c r="G32" s="107">
        <v>0</v>
      </c>
      <c r="H32" s="107">
        <v>0</v>
      </c>
    </row>
    <row r="33" spans="1:10" ht="15.6" thickBot="1" x14ac:dyDescent="0.3">
      <c r="A33" s="61" t="s">
        <v>16</v>
      </c>
      <c r="B33" s="101" t="s">
        <v>19</v>
      </c>
      <c r="C33" s="108">
        <v>0</v>
      </c>
      <c r="D33" s="108">
        <v>0</v>
      </c>
      <c r="E33" s="108">
        <v>0</v>
      </c>
      <c r="F33" s="108">
        <v>0</v>
      </c>
      <c r="G33" s="108">
        <v>0</v>
      </c>
      <c r="H33" s="108">
        <v>0</v>
      </c>
    </row>
    <row r="34" spans="1:10" s="92" customFormat="1" ht="15.6" x14ac:dyDescent="0.3">
      <c r="A34" s="93" t="s">
        <v>17</v>
      </c>
      <c r="B34" s="99">
        <f t="shared" ref="B34:H34" si="4">SUM(B26:B33)</f>
        <v>118823.33782999999</v>
      </c>
      <c r="C34" s="210">
        <f t="shared" si="4"/>
        <v>67945.7</v>
      </c>
      <c r="D34" s="210">
        <f t="shared" si="4"/>
        <v>21573.32</v>
      </c>
      <c r="E34" s="210">
        <f t="shared" si="4"/>
        <v>13273.056030000002</v>
      </c>
      <c r="F34" s="99">
        <f t="shared" si="4"/>
        <v>11778.728999999999</v>
      </c>
      <c r="G34" s="99">
        <f t="shared" si="4"/>
        <v>3080.5328000000004</v>
      </c>
      <c r="H34" s="99">
        <f t="shared" si="4"/>
        <v>1172</v>
      </c>
      <c r="J34" s="3"/>
    </row>
    <row r="35" spans="1:10" s="57" customFormat="1" ht="15" hidden="1" outlineLevel="1" x14ac:dyDescent="0.25">
      <c r="A35" s="113"/>
      <c r="B35" s="55">
        <f>SUM(C26:H33)-B34</f>
        <v>0</v>
      </c>
      <c r="C35" s="62">
        <f t="shared" ref="C35:G35" si="5">C34/$B$34</f>
        <v>0.57182116948447959</v>
      </c>
      <c r="D35" s="62">
        <f t="shared" si="5"/>
        <v>0.18155793629417186</v>
      </c>
      <c r="E35" s="62">
        <f t="shared" si="5"/>
        <v>0.11170411698911961</v>
      </c>
      <c r="F35" s="62">
        <f>H34/$B$34</f>
        <v>9.863382239579695E-3</v>
      </c>
      <c r="G35" s="62">
        <f t="shared" si="5"/>
        <v>2.5925317839558627E-2</v>
      </c>
      <c r="H35" s="62" t="e">
        <f>#REF!/$B$34</f>
        <v>#REF!</v>
      </c>
      <c r="J35" s="3"/>
    </row>
    <row r="36" spans="1:10" collapsed="1" x14ac:dyDescent="0.25">
      <c r="C36" s="7"/>
      <c r="D36" s="7"/>
      <c r="E36" s="7"/>
      <c r="F36" s="7"/>
      <c r="G36" s="7"/>
      <c r="H36" s="7"/>
    </row>
    <row r="37" spans="1:10" x14ac:dyDescent="0.25">
      <c r="A37" s="225"/>
      <c r="B37" s="226"/>
      <c r="C37" s="226"/>
      <c r="D37" s="227"/>
      <c r="E37" s="227"/>
      <c r="F37" s="227"/>
      <c r="G37" s="227"/>
      <c r="H37" s="227"/>
      <c r="I37" s="33"/>
    </row>
    <row r="38" spans="1:10" ht="13.95" customHeight="1" x14ac:dyDescent="0.25">
      <c r="A38" s="225" t="s">
        <v>20</v>
      </c>
      <c r="B38" s="226"/>
      <c r="C38" s="226"/>
      <c r="D38" s="227"/>
      <c r="E38" s="227"/>
      <c r="F38" s="227"/>
      <c r="G38" s="227"/>
      <c r="H38" s="227"/>
      <c r="I38" s="33"/>
    </row>
    <row r="39" spans="1:10" ht="13.95" customHeight="1" x14ac:dyDescent="0.25">
      <c r="A39" s="360" t="s">
        <v>784</v>
      </c>
      <c r="B39" s="361"/>
      <c r="C39" s="361"/>
      <c r="D39" s="361"/>
      <c r="E39" s="361"/>
      <c r="F39" s="361"/>
      <c r="G39" s="361"/>
      <c r="H39" s="361"/>
    </row>
    <row r="40" spans="1:10" ht="13.95" customHeight="1" x14ac:dyDescent="0.25">
      <c r="A40" s="225" t="s">
        <v>813</v>
      </c>
      <c r="B40" s="228"/>
      <c r="C40" s="228"/>
      <c r="D40" s="228"/>
      <c r="E40" s="228"/>
      <c r="F40" s="228"/>
      <c r="G40" s="228"/>
      <c r="H40" s="228"/>
    </row>
    <row r="41" spans="1:10" ht="13.95" customHeight="1" x14ac:dyDescent="0.25">
      <c r="A41" s="225" t="s">
        <v>794</v>
      </c>
      <c r="B41" s="226"/>
      <c r="C41" s="226"/>
      <c r="D41" s="226"/>
      <c r="E41" s="226" t="s">
        <v>0</v>
      </c>
      <c r="F41" s="226"/>
      <c r="G41" s="226"/>
      <c r="H41" s="229"/>
    </row>
    <row r="42" spans="1:10" ht="13.95" customHeight="1" x14ac:dyDescent="0.25">
      <c r="A42" s="230" t="s">
        <v>814</v>
      </c>
      <c r="B42" s="226"/>
      <c r="C42" s="226"/>
      <c r="D42" s="226"/>
      <c r="E42" s="226"/>
      <c r="F42" s="226"/>
      <c r="G42" s="226"/>
      <c r="H42" s="226"/>
    </row>
    <row r="43" spans="1:10" ht="13.95" customHeight="1" x14ac:dyDescent="0.25">
      <c r="A43" s="279" t="s">
        <v>812</v>
      </c>
      <c r="B43" s="231"/>
      <c r="C43" s="232"/>
      <c r="D43" s="232"/>
      <c r="E43" s="233"/>
      <c r="F43" s="233"/>
      <c r="G43" s="233"/>
      <c r="H43" s="233"/>
    </row>
    <row r="44" spans="1:10" ht="13.95" customHeight="1" x14ac:dyDescent="0.25">
      <c r="B44" s="226"/>
      <c r="C44" s="226"/>
      <c r="D44" s="226"/>
      <c r="F44" s="226"/>
      <c r="G44" s="226"/>
      <c r="H44" s="226"/>
    </row>
    <row r="45" spans="1:10" ht="12.75" customHeight="1" x14ac:dyDescent="0.25">
      <c r="E45" s="226"/>
    </row>
    <row r="46" spans="1:10" ht="14.4" x14ac:dyDescent="0.3">
      <c r="A46" s="36"/>
    </row>
    <row r="47" spans="1:10" ht="14.4" x14ac:dyDescent="0.3">
      <c r="A47" s="36"/>
    </row>
    <row r="48" spans="1:10" ht="14.4" x14ac:dyDescent="0.3">
      <c r="A48" s="5"/>
    </row>
    <row r="50" spans="1:1" ht="14.4" x14ac:dyDescent="0.3">
      <c r="A50" s="5"/>
    </row>
  </sheetData>
  <mergeCells count="5">
    <mergeCell ref="A1:H3"/>
    <mergeCell ref="A7:H7"/>
    <mergeCell ref="A22:B22"/>
    <mergeCell ref="A23:H23"/>
    <mergeCell ref="A39:H39"/>
  </mergeCells>
  <pageMargins left="0.70866141732283472" right="0.70866141732283472" top="0.74803149606299213" bottom="0.74803149606299213" header="0.31496062992125984" footer="0.31496062992125984"/>
  <pageSetup paperSize="9" scale="41" orientation="landscape" r:id="rId1"/>
  <ignoredErrors>
    <ignoredError sqref="C19:H19"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BE25-691C-4DD1-80D1-40175CF35637}">
  <sheetPr>
    <pageSetUpPr fitToPage="1"/>
  </sheetPr>
  <dimension ref="A1:K62"/>
  <sheetViews>
    <sheetView showGridLines="0" zoomScale="63" zoomScaleNormal="90" workbookViewId="0">
      <selection activeCell="I54" sqref="I54"/>
    </sheetView>
  </sheetViews>
  <sheetFormatPr baseColWidth="10" defaultColWidth="10.77734375" defaultRowHeight="14.4" x14ac:dyDescent="0.3"/>
  <cols>
    <col min="1" max="1" width="21.21875" customWidth="1"/>
    <col min="2" max="2" width="41.21875" customWidth="1"/>
    <col min="3" max="3" width="18.21875" customWidth="1"/>
    <col min="4" max="4" width="23.5546875" customWidth="1"/>
    <col min="5" max="5" width="22.21875" customWidth="1"/>
    <col min="6" max="6" width="21.21875" customWidth="1"/>
    <col min="7" max="7" width="35.77734375" customWidth="1"/>
    <col min="8" max="8" width="21" customWidth="1"/>
    <col min="9" max="9" width="18.21875" customWidth="1"/>
    <col min="10" max="10" width="22.44140625" customWidth="1"/>
    <col min="11" max="13" width="15.5546875" customWidth="1"/>
  </cols>
  <sheetData>
    <row r="1" spans="1:8" ht="15" customHeight="1" x14ac:dyDescent="0.3">
      <c r="A1" s="371" t="s">
        <v>21</v>
      </c>
      <c r="B1" s="371"/>
      <c r="C1" s="371"/>
      <c r="D1" s="371"/>
      <c r="E1" s="371"/>
      <c r="F1" s="371"/>
      <c r="G1" s="371"/>
      <c r="H1" s="371"/>
    </row>
    <row r="2" spans="1:8" ht="15" customHeight="1" x14ac:dyDescent="0.3">
      <c r="A2" s="371"/>
      <c r="B2" s="371"/>
      <c r="C2" s="371"/>
      <c r="D2" s="371"/>
      <c r="E2" s="371"/>
      <c r="F2" s="371"/>
      <c r="G2" s="371"/>
      <c r="H2" s="371"/>
    </row>
    <row r="3" spans="1:8" ht="31.2" customHeight="1" x14ac:dyDescent="0.3">
      <c r="A3" s="371"/>
      <c r="B3" s="371"/>
      <c r="C3" s="371"/>
      <c r="D3" s="371"/>
      <c r="E3" s="371"/>
      <c r="F3" s="371"/>
      <c r="G3" s="371"/>
      <c r="H3" s="371"/>
    </row>
    <row r="4" spans="1:8" x14ac:dyDescent="0.3">
      <c r="A4" s="1"/>
      <c r="B4" s="1"/>
      <c r="C4" s="1"/>
      <c r="D4" s="1"/>
      <c r="E4" s="1"/>
      <c r="F4" s="1"/>
      <c r="G4" s="1"/>
      <c r="H4" s="1"/>
    </row>
    <row r="5" spans="1:8" ht="25.95" customHeight="1" x14ac:dyDescent="0.3">
      <c r="A5" s="366" t="s">
        <v>22</v>
      </c>
      <c r="B5" s="366"/>
      <c r="C5" s="366"/>
      <c r="D5" s="65"/>
      <c r="E5" s="65"/>
      <c r="F5" s="65"/>
    </row>
    <row r="6" spans="1:8" ht="23.55" customHeight="1" thickBot="1" x14ac:dyDescent="0.35">
      <c r="A6" s="118" t="s">
        <v>23</v>
      </c>
      <c r="B6" s="118" t="s">
        <v>24</v>
      </c>
      <c r="C6" s="118" t="s">
        <v>25</v>
      </c>
      <c r="D6" s="118" t="s">
        <v>26</v>
      </c>
      <c r="E6" s="65"/>
      <c r="G6" s="161"/>
    </row>
    <row r="7" spans="1:8" ht="15.75" customHeight="1" x14ac:dyDescent="0.3">
      <c r="A7" s="362" t="s">
        <v>27</v>
      </c>
      <c r="B7" s="104" t="s">
        <v>28</v>
      </c>
      <c r="C7" s="104"/>
      <c r="D7" s="103">
        <v>6</v>
      </c>
      <c r="E7" s="65"/>
    </row>
    <row r="8" spans="1:8" ht="15" customHeight="1" x14ac:dyDescent="0.3">
      <c r="A8" s="370"/>
      <c r="B8" s="104" t="s">
        <v>29</v>
      </c>
      <c r="C8" s="104"/>
      <c r="D8" s="103">
        <v>2</v>
      </c>
      <c r="E8" s="65"/>
    </row>
    <row r="9" spans="1:8" ht="15" customHeight="1" x14ac:dyDescent="0.3">
      <c r="A9" s="370"/>
      <c r="B9" s="104" t="s">
        <v>30</v>
      </c>
      <c r="C9" s="104"/>
      <c r="D9" s="103">
        <v>4</v>
      </c>
    </row>
    <row r="10" spans="1:8" ht="15.45" customHeight="1" x14ac:dyDescent="0.3">
      <c r="A10" s="370"/>
      <c r="B10" s="104" t="s">
        <v>31</v>
      </c>
      <c r="C10" s="104"/>
      <c r="D10" s="103">
        <v>4</v>
      </c>
    </row>
    <row r="11" spans="1:8" ht="15.75" customHeight="1" x14ac:dyDescent="0.3">
      <c r="A11" s="370"/>
      <c r="B11" s="104" t="s">
        <v>32</v>
      </c>
      <c r="C11" s="104"/>
      <c r="D11" s="103">
        <v>4</v>
      </c>
    </row>
    <row r="12" spans="1:8" ht="15" customHeight="1" x14ac:dyDescent="0.3">
      <c r="A12" s="370"/>
      <c r="B12" s="104" t="s">
        <v>33</v>
      </c>
      <c r="C12" s="104"/>
      <c r="D12" s="103">
        <v>4</v>
      </c>
    </row>
    <row r="13" spans="1:8" ht="14.25" customHeight="1" x14ac:dyDescent="0.3">
      <c r="A13" s="370"/>
      <c r="B13" s="104" t="s">
        <v>34</v>
      </c>
      <c r="C13" s="104"/>
      <c r="D13" s="103">
        <v>4</v>
      </c>
    </row>
    <row r="14" spans="1:8" ht="15" x14ac:dyDescent="0.3">
      <c r="A14" s="370"/>
      <c r="B14" s="104" t="s">
        <v>35</v>
      </c>
      <c r="C14" s="104"/>
      <c r="D14" s="103">
        <v>4</v>
      </c>
    </row>
    <row r="15" spans="1:8" ht="15.6" customHeight="1" x14ac:dyDescent="0.3">
      <c r="A15" s="372"/>
      <c r="B15" s="119" t="s">
        <v>3</v>
      </c>
      <c r="C15" s="119">
        <v>29010</v>
      </c>
      <c r="D15" s="119">
        <f>SUM(D7:D14)</f>
        <v>32</v>
      </c>
    </row>
    <row r="16" spans="1:8" ht="15.6" customHeight="1" x14ac:dyDescent="0.3">
      <c r="A16" s="369" t="s">
        <v>36</v>
      </c>
      <c r="B16" s="104" t="s">
        <v>37</v>
      </c>
      <c r="C16" s="104"/>
      <c r="D16" s="103">
        <v>2</v>
      </c>
    </row>
    <row r="17" spans="1:4" ht="15.6" customHeight="1" x14ac:dyDescent="0.3">
      <c r="A17" s="370"/>
      <c r="B17" s="104" t="s">
        <v>38</v>
      </c>
      <c r="C17" s="104"/>
      <c r="D17" s="103">
        <v>4</v>
      </c>
    </row>
    <row r="18" spans="1:4" ht="15" customHeight="1" x14ac:dyDescent="0.3">
      <c r="A18" s="370"/>
      <c r="B18" s="104" t="s">
        <v>39</v>
      </c>
      <c r="C18" s="104"/>
      <c r="D18" s="103">
        <v>2</v>
      </c>
    </row>
    <row r="19" spans="1:4" ht="15" customHeight="1" x14ac:dyDescent="0.3">
      <c r="A19" s="370"/>
      <c r="B19" s="104" t="s">
        <v>40</v>
      </c>
      <c r="C19" s="104"/>
      <c r="D19" s="103">
        <v>2</v>
      </c>
    </row>
    <row r="20" spans="1:4" ht="18" customHeight="1" x14ac:dyDescent="0.3">
      <c r="A20" s="370"/>
      <c r="B20" s="104" t="s">
        <v>41</v>
      </c>
      <c r="C20" s="104"/>
      <c r="D20" s="103">
        <v>4</v>
      </c>
    </row>
    <row r="21" spans="1:4" ht="15.45" customHeight="1" x14ac:dyDescent="0.3">
      <c r="A21" s="370"/>
      <c r="B21" s="104" t="s">
        <v>42</v>
      </c>
      <c r="C21" s="104"/>
      <c r="D21" s="103">
        <v>2</v>
      </c>
    </row>
    <row r="22" spans="1:4" ht="15" customHeight="1" x14ac:dyDescent="0.3">
      <c r="A22" s="370"/>
      <c r="B22" s="104" t="s">
        <v>43</v>
      </c>
      <c r="C22" s="104"/>
      <c r="D22" s="103">
        <v>2</v>
      </c>
    </row>
    <row r="23" spans="1:4" ht="15" customHeight="1" x14ac:dyDescent="0.3">
      <c r="A23" s="370"/>
      <c r="B23" s="104" t="s">
        <v>44</v>
      </c>
      <c r="C23" s="104"/>
      <c r="D23" s="103">
        <v>2</v>
      </c>
    </row>
    <row r="24" spans="1:4" ht="15" customHeight="1" thickBot="1" x14ac:dyDescent="0.35">
      <c r="A24" s="370"/>
      <c r="B24" s="119" t="s">
        <v>3</v>
      </c>
      <c r="C24" s="119">
        <v>26370</v>
      </c>
      <c r="D24" s="119">
        <f>SUM(D16:D23)</f>
        <v>20</v>
      </c>
    </row>
    <row r="25" spans="1:4" ht="15" customHeight="1" x14ac:dyDescent="0.3">
      <c r="A25" s="373" t="s">
        <v>45</v>
      </c>
      <c r="B25" s="103" t="s">
        <v>46</v>
      </c>
      <c r="C25" s="103"/>
      <c r="D25" s="103">
        <v>2</v>
      </c>
    </row>
    <row r="26" spans="1:4" ht="15" customHeight="1" x14ac:dyDescent="0.3">
      <c r="A26" s="374"/>
      <c r="B26" s="103" t="s">
        <v>47</v>
      </c>
      <c r="C26" s="103"/>
      <c r="D26" s="103">
        <v>2</v>
      </c>
    </row>
    <row r="27" spans="1:4" ht="15" customHeight="1" thickBot="1" x14ac:dyDescent="0.35">
      <c r="A27" s="374"/>
      <c r="B27" s="119" t="s">
        <v>3</v>
      </c>
      <c r="C27" s="119">
        <v>5990</v>
      </c>
      <c r="D27" s="120">
        <f>SUM(D25:D26)</f>
        <v>4</v>
      </c>
    </row>
    <row r="28" spans="1:4" ht="20.55" customHeight="1" thickBot="1" x14ac:dyDescent="0.35">
      <c r="A28" s="337"/>
      <c r="B28" s="338" t="s">
        <v>48</v>
      </c>
      <c r="C28" s="339">
        <f>C27+C24+C15</f>
        <v>61370</v>
      </c>
      <c r="D28" s="338">
        <f>D27+D24+D15</f>
        <v>56</v>
      </c>
    </row>
    <row r="29" spans="1:4" ht="15" customHeight="1" x14ac:dyDescent="0.3">
      <c r="A29" s="364" t="s">
        <v>786</v>
      </c>
      <c r="B29" s="103" t="s">
        <v>816</v>
      </c>
      <c r="C29" s="103"/>
      <c r="D29" s="103">
        <v>1</v>
      </c>
    </row>
    <row r="30" spans="1:4" ht="15" customHeight="1" thickBot="1" x14ac:dyDescent="0.35">
      <c r="A30" s="365"/>
      <c r="B30" s="119" t="s">
        <v>3</v>
      </c>
      <c r="C30" s="246">
        <v>1600</v>
      </c>
      <c r="D30" s="247">
        <v>1</v>
      </c>
    </row>
    <row r="31" spans="1:4" ht="15" customHeight="1" x14ac:dyDescent="0.3">
      <c r="A31" s="248"/>
      <c r="B31" s="105" t="s">
        <v>815</v>
      </c>
      <c r="C31" s="207">
        <f>C27+C24+C15+C30</f>
        <v>62970</v>
      </c>
      <c r="D31" s="105">
        <f>D15+D24+D27+D30</f>
        <v>57</v>
      </c>
    </row>
    <row r="32" spans="1:4" ht="15.45" customHeight="1" x14ac:dyDescent="0.3">
      <c r="A32" s="91"/>
      <c r="B32" s="91"/>
      <c r="C32" s="91"/>
    </row>
    <row r="33" spans="1:11" ht="15.75" customHeight="1" x14ac:dyDescent="0.3">
      <c r="A33" s="91"/>
      <c r="B33" s="91"/>
      <c r="C33" s="91"/>
    </row>
    <row r="34" spans="1:11" ht="24.6" customHeight="1" x14ac:dyDescent="0.3">
      <c r="A34" s="366" t="s">
        <v>49</v>
      </c>
      <c r="B34" s="366"/>
      <c r="C34" s="366"/>
    </row>
    <row r="35" spans="1:11" ht="24.6" customHeight="1" thickBot="1" x14ac:dyDescent="0.35">
      <c r="A35" s="118" t="s">
        <v>51</v>
      </c>
      <c r="B35" s="118" t="s">
        <v>24</v>
      </c>
      <c r="C35" s="118" t="s">
        <v>25</v>
      </c>
      <c r="D35" s="118" t="s">
        <v>26</v>
      </c>
    </row>
    <row r="36" spans="1:11" ht="17.7" customHeight="1" x14ac:dyDescent="0.3">
      <c r="A36" s="369" t="s">
        <v>53</v>
      </c>
      <c r="B36" s="104" t="s">
        <v>54</v>
      </c>
      <c r="C36" s="104">
        <v>1200</v>
      </c>
      <c r="D36" s="103">
        <v>2</v>
      </c>
      <c r="J36" s="162"/>
      <c r="K36" s="162"/>
    </row>
    <row r="37" spans="1:11" ht="15" customHeight="1" x14ac:dyDescent="0.3">
      <c r="A37" s="370"/>
      <c r="B37" s="104" t="s">
        <v>57</v>
      </c>
      <c r="C37" s="104">
        <v>1185</v>
      </c>
      <c r="D37" s="103">
        <v>2</v>
      </c>
    </row>
    <row r="38" spans="1:11" ht="15" customHeight="1" x14ac:dyDescent="0.3">
      <c r="A38" s="370"/>
      <c r="B38" s="104" t="s">
        <v>59</v>
      </c>
      <c r="C38" s="104">
        <f>1060+1240</f>
        <v>2300</v>
      </c>
      <c r="D38" s="103">
        <v>4</v>
      </c>
    </row>
    <row r="39" spans="1:11" ht="15.6" x14ac:dyDescent="0.3">
      <c r="A39" s="370"/>
      <c r="B39" s="119" t="s">
        <v>3</v>
      </c>
      <c r="C39" s="119">
        <f>SUM(C36:C38)</f>
        <v>4685</v>
      </c>
      <c r="D39" s="119">
        <f>SUM(D36:D38)</f>
        <v>8</v>
      </c>
    </row>
    <row r="40" spans="1:11" ht="15" x14ac:dyDescent="0.3">
      <c r="A40" s="369" t="s">
        <v>61</v>
      </c>
      <c r="B40" s="104" t="s">
        <v>62</v>
      </c>
      <c r="C40" s="104">
        <v>1198</v>
      </c>
      <c r="D40" s="103">
        <v>1</v>
      </c>
    </row>
    <row r="41" spans="1:11" ht="16.2" customHeight="1" thickBot="1" x14ac:dyDescent="0.35">
      <c r="A41" s="370"/>
      <c r="B41" s="119" t="s">
        <v>3</v>
      </c>
      <c r="C41" s="119">
        <f>C40</f>
        <v>1198</v>
      </c>
      <c r="D41" s="119">
        <f>SUM(D40)</f>
        <v>1</v>
      </c>
    </row>
    <row r="42" spans="1:11" ht="15.75" customHeight="1" x14ac:dyDescent="0.3">
      <c r="A42" s="105"/>
      <c r="B42" s="105" t="s">
        <v>63</v>
      </c>
      <c r="C42" s="105">
        <f>C41+C39</f>
        <v>5883</v>
      </c>
      <c r="D42" s="105">
        <f>SUM(D39,D41)</f>
        <v>9</v>
      </c>
    </row>
    <row r="43" spans="1:11" ht="15.75" customHeight="1" x14ac:dyDescent="0.3"/>
    <row r="44" spans="1:11" ht="15.75" customHeight="1" x14ac:dyDescent="0.3"/>
    <row r="45" spans="1:11" ht="15.75" customHeight="1" x14ac:dyDescent="0.3">
      <c r="A45" s="366" t="s">
        <v>50</v>
      </c>
      <c r="B45" s="366"/>
      <c r="C45" s="366"/>
    </row>
    <row r="46" spans="1:11" ht="21" customHeight="1" thickBot="1" x14ac:dyDescent="0.35">
      <c r="A46" s="118" t="s">
        <v>51</v>
      </c>
      <c r="B46" s="118" t="s">
        <v>24</v>
      </c>
      <c r="C46" s="118" t="s">
        <v>52</v>
      </c>
      <c r="D46" s="118" t="s">
        <v>26</v>
      </c>
    </row>
    <row r="47" spans="1:11" ht="15.75" customHeight="1" x14ac:dyDescent="0.3">
      <c r="A47" s="362" t="s">
        <v>55</v>
      </c>
      <c r="B47" s="104" t="s">
        <v>56</v>
      </c>
      <c r="C47" s="104">
        <v>553.6</v>
      </c>
      <c r="D47" s="103">
        <v>2</v>
      </c>
    </row>
    <row r="48" spans="1:11" ht="15.75" customHeight="1" thickBot="1" x14ac:dyDescent="0.35">
      <c r="A48" s="363"/>
      <c r="B48" s="104" t="s">
        <v>58</v>
      </c>
      <c r="C48" s="104">
        <v>72.7</v>
      </c>
      <c r="D48" s="103">
        <v>1</v>
      </c>
    </row>
    <row r="49" spans="1:9" ht="15" customHeight="1" x14ac:dyDescent="0.3">
      <c r="A49" s="105"/>
      <c r="B49" s="199" t="s">
        <v>60</v>
      </c>
      <c r="C49" s="105">
        <f>SUM(C47:C48)</f>
        <v>626.30000000000007</v>
      </c>
      <c r="D49" s="105">
        <f>SUM(D47:D48)</f>
        <v>3</v>
      </c>
    </row>
    <row r="50" spans="1:9" ht="15" customHeight="1" x14ac:dyDescent="0.3">
      <c r="A50" s="248"/>
      <c r="B50" s="340"/>
      <c r="C50" s="248"/>
      <c r="D50" s="248"/>
    </row>
    <row r="51" spans="1:9" ht="21" x14ac:dyDescent="0.3">
      <c r="A51" s="366" t="s">
        <v>817</v>
      </c>
      <c r="B51" s="366"/>
      <c r="C51" s="366"/>
    </row>
    <row r="52" spans="1:9" ht="22.95" customHeight="1" thickBot="1" x14ac:dyDescent="0.35">
      <c r="A52" s="118" t="s">
        <v>64</v>
      </c>
      <c r="B52" s="118" t="s">
        <v>24</v>
      </c>
      <c r="C52" s="118" t="s">
        <v>25</v>
      </c>
      <c r="D52" s="118" t="s">
        <v>26</v>
      </c>
    </row>
    <row r="53" spans="1:9" ht="15" customHeight="1" x14ac:dyDescent="0.3">
      <c r="A53" s="367" t="s">
        <v>786</v>
      </c>
      <c r="B53" s="103" t="s">
        <v>818</v>
      </c>
      <c r="C53" s="103">
        <v>3260</v>
      </c>
      <c r="D53" s="103">
        <v>2</v>
      </c>
    </row>
    <row r="54" spans="1:9" ht="15" customHeight="1" x14ac:dyDescent="0.3">
      <c r="A54" s="367"/>
      <c r="B54" s="103" t="s">
        <v>819</v>
      </c>
      <c r="C54" s="103">
        <v>3260</v>
      </c>
      <c r="D54" s="103">
        <v>2</v>
      </c>
    </row>
    <row r="55" spans="1:9" ht="15" customHeight="1" x14ac:dyDescent="0.3">
      <c r="A55" s="367"/>
      <c r="B55" s="164" t="s">
        <v>820</v>
      </c>
      <c r="C55" s="103">
        <f>1600*D55</f>
        <v>9600</v>
      </c>
      <c r="D55" s="103">
        <v>6</v>
      </c>
    </row>
    <row r="56" spans="1:9" ht="15" customHeight="1" thickBot="1" x14ac:dyDescent="0.35">
      <c r="A56" s="368"/>
      <c r="B56" s="235" t="s">
        <v>3</v>
      </c>
      <c r="C56" s="235">
        <f>SUM(C53:C55)</f>
        <v>16120</v>
      </c>
      <c r="D56" s="236">
        <f>SUM(D53:D55)</f>
        <v>10</v>
      </c>
    </row>
    <row r="57" spans="1:9" ht="15" customHeight="1" x14ac:dyDescent="0.3"/>
    <row r="58" spans="1:9" ht="15.75" customHeight="1" x14ac:dyDescent="0.3">
      <c r="A58" s="225" t="s">
        <v>65</v>
      </c>
    </row>
    <row r="59" spans="1:9" ht="15.75" customHeight="1" x14ac:dyDescent="0.3">
      <c r="A59" s="225" t="s">
        <v>66</v>
      </c>
    </row>
    <row r="60" spans="1:9" ht="15" customHeight="1" x14ac:dyDescent="0.3">
      <c r="A60" s="225" t="s">
        <v>67</v>
      </c>
      <c r="F60" s="160"/>
      <c r="G60" s="162"/>
      <c r="H60" s="162"/>
      <c r="I60" s="163"/>
    </row>
    <row r="61" spans="1:9" x14ac:dyDescent="0.3">
      <c r="A61" s="225" t="s">
        <v>68</v>
      </c>
    </row>
    <row r="62" spans="1:9" x14ac:dyDescent="0.3">
      <c r="A62" s="225"/>
    </row>
  </sheetData>
  <mergeCells count="13">
    <mergeCell ref="A1:H3"/>
    <mergeCell ref="A7:A15"/>
    <mergeCell ref="A25:A27"/>
    <mergeCell ref="A5:C5"/>
    <mergeCell ref="A45:C45"/>
    <mergeCell ref="A47:A48"/>
    <mergeCell ref="A29:A30"/>
    <mergeCell ref="A51:C51"/>
    <mergeCell ref="A53:A56"/>
    <mergeCell ref="A16:A24"/>
    <mergeCell ref="A34:C34"/>
    <mergeCell ref="A36:A39"/>
    <mergeCell ref="A40:A41"/>
  </mergeCells>
  <pageMargins left="0.25" right="0.25" top="0.75" bottom="0.75" header="0.3" footer="0.3"/>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66AA2-5939-4215-8715-178EDD3983FA}">
  <sheetPr>
    <pageSetUpPr fitToPage="1"/>
  </sheetPr>
  <dimension ref="A1:Q204"/>
  <sheetViews>
    <sheetView showGridLines="0" zoomScale="61" zoomScaleNormal="70" workbookViewId="0">
      <selection activeCell="G163" sqref="G163"/>
    </sheetView>
  </sheetViews>
  <sheetFormatPr baseColWidth="10" defaultColWidth="10.77734375" defaultRowHeight="14.4" x14ac:dyDescent="0.3"/>
  <cols>
    <col min="1" max="1" width="29.21875" customWidth="1"/>
    <col min="2" max="2" width="19.44140625" customWidth="1"/>
    <col min="3" max="3" width="16.44140625" bestFit="1" customWidth="1"/>
    <col min="4" max="4" width="17.5546875" bestFit="1" customWidth="1"/>
    <col min="5" max="5" width="17.44140625" bestFit="1" customWidth="1"/>
    <col min="6" max="6" width="13.5546875" customWidth="1"/>
    <col min="7" max="7" width="17.21875" customWidth="1"/>
    <col min="9" max="9" width="15.5546875" customWidth="1"/>
    <col min="10" max="10" width="22.44140625" customWidth="1"/>
    <col min="11" max="11" width="15.5546875" customWidth="1"/>
    <col min="12" max="12" width="16.21875" bestFit="1" customWidth="1"/>
    <col min="13" max="13" width="20.21875" customWidth="1"/>
  </cols>
  <sheetData>
    <row r="1" spans="1:13" ht="15" customHeight="1" x14ac:dyDescent="0.3">
      <c r="A1" s="371" t="s">
        <v>69</v>
      </c>
      <c r="B1" s="371"/>
      <c r="C1" s="371"/>
      <c r="D1" s="371"/>
      <c r="E1" s="371"/>
      <c r="F1" s="371"/>
      <c r="G1" s="371"/>
      <c r="H1" s="371"/>
      <c r="I1" s="371"/>
      <c r="J1" s="371"/>
      <c r="K1" s="371"/>
      <c r="L1" s="371"/>
      <c r="M1" s="371"/>
    </row>
    <row r="2" spans="1:13" ht="15" customHeight="1" x14ac:dyDescent="0.3">
      <c r="A2" s="371"/>
      <c r="B2" s="371"/>
      <c r="C2" s="371"/>
      <c r="D2" s="371"/>
      <c r="E2" s="371"/>
      <c r="F2" s="371"/>
      <c r="G2" s="371"/>
      <c r="H2" s="371"/>
      <c r="I2" s="371"/>
      <c r="J2" s="371"/>
      <c r="K2" s="371"/>
      <c r="L2" s="371"/>
      <c r="M2" s="371"/>
    </row>
    <row r="3" spans="1:13" ht="31.2" customHeight="1" x14ac:dyDescent="0.3">
      <c r="A3" s="371"/>
      <c r="B3" s="371"/>
      <c r="C3" s="371"/>
      <c r="D3" s="371"/>
      <c r="E3" s="371"/>
      <c r="F3" s="371"/>
      <c r="G3" s="371"/>
      <c r="H3" s="371"/>
      <c r="I3" s="371"/>
      <c r="J3" s="371"/>
      <c r="K3" s="371"/>
      <c r="L3" s="371"/>
      <c r="M3" s="371"/>
    </row>
    <row r="4" spans="1:13" x14ac:dyDescent="0.3">
      <c r="A4" s="1"/>
      <c r="B4" s="1"/>
      <c r="C4" s="1"/>
      <c r="D4" s="1"/>
      <c r="E4" s="1"/>
      <c r="F4" s="1"/>
      <c r="G4" s="1"/>
      <c r="H4" s="1"/>
    </row>
    <row r="5" spans="1:13" ht="15.75" customHeight="1" thickBot="1" x14ac:dyDescent="0.35">
      <c r="A5" s="222" t="s">
        <v>70</v>
      </c>
      <c r="B5" s="78"/>
      <c r="C5" s="78"/>
      <c r="D5" s="78"/>
      <c r="E5" s="78"/>
      <c r="F5" s="78"/>
      <c r="G5" s="78"/>
      <c r="H5" s="1"/>
      <c r="I5" s="187"/>
      <c r="J5" s="187"/>
      <c r="K5" s="187"/>
      <c r="L5" s="187"/>
      <c r="M5" s="187"/>
    </row>
    <row r="6" spans="1:13" ht="15.75" customHeight="1" x14ac:dyDescent="0.3">
      <c r="A6" s="221" t="s">
        <v>71</v>
      </c>
      <c r="B6" s="78"/>
      <c r="C6" s="78"/>
      <c r="D6" s="78"/>
      <c r="E6" s="78"/>
      <c r="F6" s="78"/>
      <c r="G6" s="78"/>
      <c r="H6" s="1"/>
      <c r="I6" s="388" t="s">
        <v>821</v>
      </c>
      <c r="J6" s="389"/>
      <c r="K6" s="389"/>
      <c r="L6" s="389"/>
      <c r="M6" s="390"/>
    </row>
    <row r="7" spans="1:13" ht="22.95" customHeight="1" x14ac:dyDescent="0.3">
      <c r="A7" s="224" t="s">
        <v>72</v>
      </c>
      <c r="B7" s="78"/>
      <c r="C7" s="78"/>
      <c r="D7" s="78"/>
      <c r="E7" s="78"/>
      <c r="F7" s="78"/>
      <c r="G7" s="78"/>
      <c r="H7" s="1"/>
      <c r="I7" s="391"/>
      <c r="J7" s="392"/>
      <c r="K7" s="392"/>
      <c r="L7" s="392"/>
      <c r="M7" s="393"/>
    </row>
    <row r="8" spans="1:13" ht="15.75" customHeight="1" x14ac:dyDescent="0.35">
      <c r="A8" s="77"/>
      <c r="B8" s="78"/>
      <c r="C8" s="78"/>
      <c r="D8" s="78"/>
      <c r="E8" s="78"/>
      <c r="F8" s="78"/>
      <c r="G8" s="78"/>
      <c r="H8" s="1"/>
      <c r="I8" s="391"/>
      <c r="J8" s="392"/>
      <c r="K8" s="392"/>
      <c r="L8" s="392"/>
      <c r="M8" s="393"/>
    </row>
    <row r="9" spans="1:13" ht="15.75" customHeight="1" x14ac:dyDescent="0.3">
      <c r="A9" s="397" t="s">
        <v>73</v>
      </c>
      <c r="B9" s="397"/>
      <c r="C9" s="397"/>
      <c r="D9" s="397"/>
      <c r="E9" s="397"/>
      <c r="F9" s="78"/>
      <c r="G9" s="78"/>
      <c r="H9" s="1"/>
      <c r="I9" s="391"/>
      <c r="J9" s="392"/>
      <c r="K9" s="392"/>
      <c r="L9" s="392"/>
      <c r="M9" s="393"/>
    </row>
    <row r="10" spans="1:13" ht="15.75" customHeight="1" x14ac:dyDescent="0.3">
      <c r="A10" s="397"/>
      <c r="B10" s="397"/>
      <c r="C10" s="397"/>
      <c r="D10" s="397"/>
      <c r="E10" s="397"/>
      <c r="F10" s="78"/>
      <c r="G10" s="78"/>
      <c r="H10" s="1"/>
      <c r="I10" s="391"/>
      <c r="J10" s="392"/>
      <c r="K10" s="392"/>
      <c r="L10" s="392"/>
      <c r="M10" s="393"/>
    </row>
    <row r="11" spans="1:13" ht="15" customHeight="1" thickBot="1" x14ac:dyDescent="0.35">
      <c r="A11" s="397"/>
      <c r="B11" s="397"/>
      <c r="C11" s="397"/>
      <c r="D11" s="397"/>
      <c r="E11" s="397"/>
      <c r="F11" s="1"/>
      <c r="G11" s="1"/>
      <c r="H11" s="1"/>
      <c r="I11" s="394"/>
      <c r="J11" s="395"/>
      <c r="K11" s="395"/>
      <c r="L11" s="395"/>
      <c r="M11" s="396"/>
    </row>
    <row r="12" spans="1:13" ht="15" customHeight="1" x14ac:dyDescent="0.3">
      <c r="A12" s="126"/>
      <c r="B12" s="398">
        <v>45291</v>
      </c>
      <c r="C12" s="398"/>
      <c r="D12" s="398">
        <v>45657</v>
      </c>
      <c r="E12" s="398"/>
      <c r="F12" s="1"/>
      <c r="G12" s="1"/>
      <c r="H12" s="1"/>
      <c r="I12" s="188"/>
      <c r="J12" s="188"/>
      <c r="K12" s="188"/>
      <c r="L12" s="188"/>
      <c r="M12" s="188"/>
    </row>
    <row r="13" spans="1:13" ht="16.2" thickBot="1" x14ac:dyDescent="0.35">
      <c r="A13" s="128"/>
      <c r="B13" s="249" t="s">
        <v>74</v>
      </c>
      <c r="C13" s="249" t="s">
        <v>75</v>
      </c>
      <c r="D13" s="249" t="s">
        <v>74</v>
      </c>
      <c r="E13" s="249" t="s">
        <v>75</v>
      </c>
      <c r="F13" s="65"/>
      <c r="G13" s="1"/>
      <c r="H13" s="1"/>
      <c r="I13" s="399" t="s">
        <v>76</v>
      </c>
      <c r="J13" s="399"/>
      <c r="K13" s="127"/>
      <c r="L13" s="127"/>
      <c r="M13" s="127"/>
    </row>
    <row r="14" spans="1:13" ht="16.2" thickBot="1" x14ac:dyDescent="0.35">
      <c r="A14" s="400" t="s">
        <v>77</v>
      </c>
      <c r="B14" s="401"/>
      <c r="C14" s="401"/>
      <c r="D14" s="401"/>
      <c r="E14" s="401"/>
      <c r="G14" s="1"/>
      <c r="H14" s="1"/>
      <c r="I14" s="399"/>
      <c r="J14" s="399"/>
      <c r="K14" s="127"/>
      <c r="L14" s="127"/>
      <c r="M14" s="127"/>
    </row>
    <row r="15" spans="1:13" ht="15.75" customHeight="1" thickBot="1" x14ac:dyDescent="0.35">
      <c r="A15" s="256" t="s">
        <v>79</v>
      </c>
      <c r="B15" s="262">
        <v>1857</v>
      </c>
      <c r="C15" s="262">
        <v>1645</v>
      </c>
      <c r="D15" s="262">
        <v>1849</v>
      </c>
      <c r="E15" s="262">
        <v>1645</v>
      </c>
      <c r="G15" s="1"/>
      <c r="H15" s="1"/>
      <c r="I15" s="127"/>
      <c r="J15" s="127"/>
      <c r="K15" s="131"/>
      <c r="L15" s="127"/>
      <c r="M15" s="127"/>
    </row>
    <row r="16" spans="1:13" ht="15" customHeight="1" x14ac:dyDescent="0.3">
      <c r="A16" s="148" t="s">
        <v>78</v>
      </c>
      <c r="B16" s="282">
        <v>3623</v>
      </c>
      <c r="C16" s="282">
        <v>2925</v>
      </c>
      <c r="D16" s="282">
        <v>3527</v>
      </c>
      <c r="E16" s="282">
        <v>2829</v>
      </c>
      <c r="G16" s="1"/>
      <c r="H16" s="1"/>
      <c r="I16" s="384">
        <f>B12</f>
        <v>45291</v>
      </c>
      <c r="J16" s="384"/>
      <c r="K16" s="131"/>
      <c r="L16" s="384">
        <f>D12</f>
        <v>45657</v>
      </c>
      <c r="M16" s="384"/>
    </row>
    <row r="17" spans="1:13" ht="15" customHeight="1" x14ac:dyDescent="0.3">
      <c r="A17" s="132" t="s">
        <v>80</v>
      </c>
      <c r="B17" s="259">
        <v>807</v>
      </c>
      <c r="C17" s="259">
        <v>599</v>
      </c>
      <c r="D17" s="259">
        <v>807</v>
      </c>
      <c r="E17" s="259">
        <v>599</v>
      </c>
      <c r="G17" s="1"/>
      <c r="H17" s="1"/>
      <c r="I17" s="384"/>
      <c r="J17" s="384"/>
      <c r="K17" s="131"/>
      <c r="L17" s="384"/>
      <c r="M17" s="384"/>
    </row>
    <row r="18" spans="1:13" ht="15.6" x14ac:dyDescent="0.3">
      <c r="A18" s="251" t="s">
        <v>82</v>
      </c>
      <c r="B18" s="260">
        <v>324</v>
      </c>
      <c r="C18" s="260">
        <v>162</v>
      </c>
      <c r="D18" s="260">
        <v>324</v>
      </c>
      <c r="E18" s="260">
        <v>162</v>
      </c>
      <c r="F18" s="250"/>
      <c r="G18" s="1"/>
      <c r="H18" s="1"/>
      <c r="I18" s="136" t="str">
        <f>B13</f>
        <v>Gross</v>
      </c>
      <c r="J18" s="136" t="str">
        <f>C13</f>
        <v>Net</v>
      </c>
      <c r="K18" s="131"/>
      <c r="L18" s="136" t="str">
        <f>D13</f>
        <v>Gross</v>
      </c>
      <c r="M18" s="136" t="str">
        <f>E13</f>
        <v>Net</v>
      </c>
    </row>
    <row r="19" spans="1:13" ht="15.75" customHeight="1" thickBot="1" x14ac:dyDescent="0.35">
      <c r="A19" s="283" t="s">
        <v>729</v>
      </c>
      <c r="B19" s="284">
        <v>4755</v>
      </c>
      <c r="C19" s="284">
        <v>3686</v>
      </c>
      <c r="D19" s="284">
        <v>4658</v>
      </c>
      <c r="E19" s="284">
        <v>3590</v>
      </c>
      <c r="G19" s="1"/>
      <c r="H19" s="1"/>
      <c r="I19" s="385">
        <f>B38+B85+B98+B119+B141+B168</f>
        <v>13243.616666666669</v>
      </c>
      <c r="J19" s="385">
        <f>C38+C85+C98+C119+C141+C168</f>
        <v>9342.8066245098053</v>
      </c>
      <c r="K19" s="137"/>
      <c r="L19" s="385">
        <f>D38+D85+D98+D119+D141+D168</f>
        <v>13168.8</v>
      </c>
      <c r="M19" s="385">
        <f>E38+E85+E98+E119+E141+E168</f>
        <v>9403.0846831176477</v>
      </c>
    </row>
    <row r="20" spans="1:13" ht="15" customHeight="1" x14ac:dyDescent="0.3">
      <c r="A20" s="148" t="s">
        <v>730</v>
      </c>
      <c r="B20" s="282">
        <v>531</v>
      </c>
      <c r="C20" s="282">
        <v>146</v>
      </c>
      <c r="D20" s="282">
        <v>531</v>
      </c>
      <c r="E20" s="282">
        <v>146</v>
      </c>
      <c r="G20" s="1"/>
      <c r="H20" s="1"/>
      <c r="I20" s="385"/>
      <c r="J20" s="385"/>
      <c r="K20" s="137"/>
      <c r="L20" s="385"/>
      <c r="M20" s="385"/>
    </row>
    <row r="21" spans="1:13" ht="14.25" customHeight="1" x14ac:dyDescent="0.3">
      <c r="A21" s="132" t="s">
        <v>731</v>
      </c>
      <c r="B21" s="259">
        <v>0</v>
      </c>
      <c r="C21" s="259">
        <v>0</v>
      </c>
      <c r="D21" s="259">
        <v>0</v>
      </c>
      <c r="E21" s="259">
        <v>0</v>
      </c>
      <c r="G21" s="1"/>
      <c r="H21" s="1"/>
      <c r="I21" s="127"/>
      <c r="J21" s="127"/>
      <c r="K21" s="131"/>
      <c r="L21" s="48"/>
      <c r="M21" s="127"/>
    </row>
    <row r="22" spans="1:13" ht="15" x14ac:dyDescent="0.3">
      <c r="A22" s="132" t="s">
        <v>732</v>
      </c>
      <c r="B22" s="259">
        <v>0</v>
      </c>
      <c r="C22" s="259">
        <v>0</v>
      </c>
      <c r="D22" s="259">
        <v>0</v>
      </c>
      <c r="E22" s="259">
        <v>0</v>
      </c>
      <c r="G22" s="1"/>
      <c r="H22" s="1"/>
      <c r="I22" s="127"/>
      <c r="J22" s="127"/>
      <c r="K22" s="131"/>
      <c r="L22" s="127"/>
      <c r="M22" s="127"/>
    </row>
    <row r="23" spans="1:13" ht="15.6" customHeight="1" x14ac:dyDescent="0.3">
      <c r="A23" s="132" t="s">
        <v>81</v>
      </c>
      <c r="B23" s="259">
        <v>264</v>
      </c>
      <c r="C23" s="259">
        <v>238</v>
      </c>
      <c r="D23" s="259">
        <v>264</v>
      </c>
      <c r="E23" s="259">
        <v>238</v>
      </c>
      <c r="G23" s="1"/>
      <c r="H23" s="1"/>
      <c r="I23" s="402" t="s">
        <v>86</v>
      </c>
      <c r="J23" s="402"/>
      <c r="K23" s="127"/>
      <c r="L23" s="127"/>
      <c r="M23" s="127"/>
    </row>
    <row r="24" spans="1:13" ht="15.6" customHeight="1" x14ac:dyDescent="0.3">
      <c r="A24" s="132" t="s">
        <v>83</v>
      </c>
      <c r="B24" s="259">
        <v>164</v>
      </c>
      <c r="C24" s="259">
        <v>162</v>
      </c>
      <c r="D24" s="259">
        <v>164</v>
      </c>
      <c r="E24" s="259">
        <v>162</v>
      </c>
      <c r="G24" s="1"/>
      <c r="H24" s="1"/>
      <c r="I24" s="402"/>
      <c r="J24" s="402"/>
      <c r="K24" s="127"/>
      <c r="L24" s="127"/>
      <c r="M24" s="127"/>
    </row>
    <row r="25" spans="1:13" ht="15.6" customHeight="1" x14ac:dyDescent="0.3">
      <c r="A25" s="132" t="s">
        <v>14</v>
      </c>
      <c r="B25" s="259">
        <v>0</v>
      </c>
      <c r="C25" s="259">
        <v>0</v>
      </c>
      <c r="D25" s="259">
        <v>0</v>
      </c>
      <c r="E25" s="259">
        <v>0</v>
      </c>
      <c r="G25" s="1"/>
      <c r="H25" s="1"/>
      <c r="I25" s="127"/>
      <c r="J25" s="127"/>
      <c r="K25" s="131"/>
      <c r="L25" s="127"/>
      <c r="M25" s="127"/>
    </row>
    <row r="26" spans="1:13" ht="15" customHeight="1" x14ac:dyDescent="0.3">
      <c r="A26" s="132" t="s">
        <v>84</v>
      </c>
      <c r="B26" s="259">
        <v>68</v>
      </c>
      <c r="C26" s="259">
        <v>68</v>
      </c>
      <c r="D26" s="259">
        <v>68</v>
      </c>
      <c r="E26" s="259">
        <v>68</v>
      </c>
      <c r="G26" s="1"/>
      <c r="H26" s="1"/>
      <c r="I26" s="403">
        <f>B12</f>
        <v>45291</v>
      </c>
      <c r="J26" s="403"/>
      <c r="K26" s="131"/>
      <c r="L26" s="403">
        <f>D12</f>
        <v>45657</v>
      </c>
      <c r="M26" s="403"/>
    </row>
    <row r="27" spans="1:13" ht="15" customHeight="1" thickBot="1" x14ac:dyDescent="0.35">
      <c r="A27" s="283" t="s">
        <v>733</v>
      </c>
      <c r="B27" s="284">
        <v>1028</v>
      </c>
      <c r="C27" s="284">
        <v>614</v>
      </c>
      <c r="D27" s="284">
        <v>1028</v>
      </c>
      <c r="E27" s="284">
        <v>614</v>
      </c>
      <c r="G27" s="1"/>
      <c r="H27" s="1"/>
      <c r="I27" s="403"/>
      <c r="J27" s="403"/>
      <c r="K27" s="131"/>
      <c r="L27" s="403"/>
      <c r="M27" s="403"/>
    </row>
    <row r="28" spans="1:13" ht="18" customHeight="1" x14ac:dyDescent="0.3">
      <c r="A28" s="132" t="s">
        <v>85</v>
      </c>
      <c r="B28" s="259">
        <v>951</v>
      </c>
      <c r="C28" s="259">
        <v>768</v>
      </c>
      <c r="D28" s="259">
        <v>824</v>
      </c>
      <c r="E28" s="259">
        <v>824</v>
      </c>
      <c r="G28" s="1"/>
      <c r="H28" s="1"/>
      <c r="I28" s="237" t="str">
        <f>+B13</f>
        <v>Gross</v>
      </c>
      <c r="J28" s="237" t="str">
        <f>+C13</f>
        <v>Net</v>
      </c>
      <c r="K28" s="238"/>
      <c r="L28" s="237" t="str">
        <f>+D13</f>
        <v>Gross</v>
      </c>
      <c r="M28" s="237" t="str">
        <f>+E13</f>
        <v>Net</v>
      </c>
    </row>
    <row r="29" spans="1:13" ht="18" customHeight="1" x14ac:dyDescent="0.3">
      <c r="A29" s="251" t="s">
        <v>734</v>
      </c>
      <c r="B29" s="260">
        <v>175</v>
      </c>
      <c r="C29" s="260">
        <v>88</v>
      </c>
      <c r="D29" s="260">
        <v>175</v>
      </c>
      <c r="E29" s="260">
        <v>88</v>
      </c>
      <c r="G29" s="1"/>
      <c r="H29" s="1"/>
      <c r="I29" s="386">
        <f>+B48+B143+B155</f>
        <v>1621</v>
      </c>
      <c r="J29" s="386">
        <f>+C48+C143+C155</f>
        <v>581.314705882353</v>
      </c>
      <c r="K29" s="238"/>
      <c r="L29" s="386">
        <f>+D48+D143+D155</f>
        <v>2148</v>
      </c>
      <c r="M29" s="386">
        <f>+E48+E143+E155</f>
        <v>807.11470588235295</v>
      </c>
    </row>
    <row r="30" spans="1:13" ht="18" customHeight="1" thickBot="1" x14ac:dyDescent="0.35">
      <c r="A30" s="283" t="s">
        <v>735</v>
      </c>
      <c r="B30" s="284">
        <v>1126</v>
      </c>
      <c r="C30" s="284">
        <v>856</v>
      </c>
      <c r="D30" s="284">
        <v>999</v>
      </c>
      <c r="E30" s="284">
        <v>912</v>
      </c>
      <c r="G30" s="1"/>
      <c r="H30" s="1"/>
      <c r="I30" s="386"/>
      <c r="J30" s="386"/>
      <c r="K30" s="238"/>
      <c r="L30" s="386"/>
      <c r="M30" s="386"/>
    </row>
    <row r="31" spans="1:13" ht="18" customHeight="1" x14ac:dyDescent="0.3">
      <c r="A31" s="132" t="s">
        <v>87</v>
      </c>
      <c r="B31" s="259">
        <v>499</v>
      </c>
      <c r="C31" s="259">
        <v>350</v>
      </c>
      <c r="D31" s="259">
        <v>499</v>
      </c>
      <c r="E31" s="259">
        <v>359</v>
      </c>
      <c r="G31" s="1"/>
      <c r="H31" s="1"/>
      <c r="I31" s="244"/>
      <c r="J31" s="244"/>
      <c r="K31" s="238"/>
      <c r="L31" s="244"/>
      <c r="M31" s="244"/>
    </row>
    <row r="32" spans="1:13" ht="18" customHeight="1" x14ac:dyDescent="0.3">
      <c r="A32" s="251" t="s">
        <v>88</v>
      </c>
      <c r="B32" s="260">
        <v>571</v>
      </c>
      <c r="C32" s="260">
        <v>459</v>
      </c>
      <c r="D32" s="260">
        <v>571</v>
      </c>
      <c r="E32" s="260">
        <v>459</v>
      </c>
      <c r="G32" s="1"/>
      <c r="H32" s="1"/>
      <c r="I32" s="244"/>
      <c r="J32" s="244"/>
      <c r="K32" s="238"/>
      <c r="L32" s="244"/>
      <c r="M32" s="244"/>
    </row>
    <row r="33" spans="1:13" ht="18" customHeight="1" thickBot="1" x14ac:dyDescent="0.65">
      <c r="A33" s="283" t="s">
        <v>736</v>
      </c>
      <c r="B33" s="284">
        <v>1071</v>
      </c>
      <c r="C33" s="284">
        <v>809</v>
      </c>
      <c r="D33" s="284">
        <v>1071</v>
      </c>
      <c r="E33" s="284">
        <v>818</v>
      </c>
      <c r="G33" s="1"/>
      <c r="H33" s="1"/>
      <c r="J33" s="252"/>
      <c r="K33" s="9"/>
    </row>
    <row r="34" spans="1:13" ht="18" customHeight="1" x14ac:dyDescent="0.6">
      <c r="A34" s="132" t="s">
        <v>90</v>
      </c>
      <c r="B34" s="259">
        <v>145</v>
      </c>
      <c r="C34" s="259">
        <v>73</v>
      </c>
      <c r="D34" s="259">
        <v>145</v>
      </c>
      <c r="E34" s="259">
        <v>74</v>
      </c>
      <c r="G34" s="1"/>
      <c r="H34" s="1"/>
      <c r="I34" s="378" t="s">
        <v>95</v>
      </c>
      <c r="J34" s="252"/>
      <c r="K34" s="9"/>
    </row>
    <row r="35" spans="1:13" ht="15.45" customHeight="1" x14ac:dyDescent="0.6">
      <c r="A35" s="132" t="s">
        <v>91</v>
      </c>
      <c r="B35" s="259">
        <v>426</v>
      </c>
      <c r="C35" s="259">
        <v>152</v>
      </c>
      <c r="D35" s="259">
        <v>426</v>
      </c>
      <c r="E35" s="259">
        <v>152</v>
      </c>
      <c r="G35" s="1"/>
      <c r="H35" s="1"/>
      <c r="I35" s="378"/>
      <c r="J35" s="252"/>
      <c r="K35" s="9"/>
    </row>
    <row r="36" spans="1:13" ht="15.45" customHeight="1" x14ac:dyDescent="0.3">
      <c r="A36" s="132" t="s">
        <v>787</v>
      </c>
      <c r="B36" s="259">
        <v>87</v>
      </c>
      <c r="C36" s="259">
        <v>34</v>
      </c>
      <c r="D36" s="259">
        <v>187</v>
      </c>
      <c r="E36" s="259">
        <v>84</v>
      </c>
      <c r="G36" s="1"/>
      <c r="H36" s="1"/>
      <c r="K36" s="9"/>
    </row>
    <row r="37" spans="1:13" ht="15.45" customHeight="1" thickBot="1" x14ac:dyDescent="0.35">
      <c r="A37" s="283" t="s">
        <v>738</v>
      </c>
      <c r="B37" s="284">
        <v>658</v>
      </c>
      <c r="C37" s="284">
        <v>259</v>
      </c>
      <c r="D37" s="284">
        <v>758</v>
      </c>
      <c r="E37" s="284">
        <v>310</v>
      </c>
      <c r="G37" s="1"/>
      <c r="H37" s="1"/>
      <c r="I37" s="381">
        <f>B12</f>
        <v>45291</v>
      </c>
      <c r="J37" s="381"/>
      <c r="K37" s="9"/>
      <c r="L37" s="381">
        <f>D12</f>
        <v>45657</v>
      </c>
      <c r="M37" s="381"/>
    </row>
    <row r="38" spans="1:13" ht="15" customHeight="1" thickBot="1" x14ac:dyDescent="0.35">
      <c r="A38" s="245" t="s">
        <v>92</v>
      </c>
      <c r="B38" s="261">
        <v>10494</v>
      </c>
      <c r="C38" s="261">
        <f>SUM(C15+C19+C27+C30+C33+C37)</f>
        <v>7869</v>
      </c>
      <c r="D38" s="261">
        <f>SUM(D15+D19+D27+D30+D33+D37)</f>
        <v>10363</v>
      </c>
      <c r="E38" s="261">
        <v>7888</v>
      </c>
      <c r="G38" s="1"/>
      <c r="H38" s="1"/>
      <c r="I38" s="381"/>
      <c r="J38" s="381"/>
      <c r="K38" s="255"/>
      <c r="L38" s="381"/>
      <c r="M38" s="381"/>
    </row>
    <row r="39" spans="1:13" ht="16.95" customHeight="1" thickBot="1" x14ac:dyDescent="0.35">
      <c r="A39" s="285"/>
      <c r="B39" s="286"/>
      <c r="C39" s="286"/>
      <c r="D39" s="286"/>
      <c r="E39" s="286"/>
      <c r="G39" s="1"/>
      <c r="H39" s="1"/>
      <c r="I39" s="115" t="str">
        <f>B13</f>
        <v>Gross</v>
      </c>
      <c r="J39" s="115" t="str">
        <f>C13</f>
        <v>Net</v>
      </c>
      <c r="K39" s="255"/>
      <c r="L39" s="115" t="str">
        <f>D13</f>
        <v>Gross</v>
      </c>
      <c r="M39" s="115" t="str">
        <f>E13</f>
        <v>Net</v>
      </c>
    </row>
    <row r="40" spans="1:13" ht="15" customHeight="1" thickBot="1" x14ac:dyDescent="0.35">
      <c r="A40" s="387" t="s">
        <v>93</v>
      </c>
      <c r="B40" s="387"/>
      <c r="C40" s="387"/>
      <c r="D40" s="387"/>
      <c r="E40" s="387"/>
      <c r="G40" s="1"/>
      <c r="H40" s="1"/>
      <c r="I40" s="377">
        <f>B74+B88+B109+B121+B131+B145+B172</f>
        <v>9425.0554222222218</v>
      </c>
      <c r="J40" s="377">
        <f>C74+C88+C109+C121+C131+C145+C172</f>
        <v>4733.121862</v>
      </c>
      <c r="K40" s="116"/>
      <c r="L40" s="377">
        <f>D74+D88+D109+D121+D131+D145+D172</f>
        <v>11444</v>
      </c>
      <c r="M40" s="377">
        <f>E74+E88+E109+E121+E131+E145+E172</f>
        <v>6065.8974778823522</v>
      </c>
    </row>
    <row r="41" spans="1:13" ht="15" customHeight="1" thickBot="1" x14ac:dyDescent="0.35">
      <c r="A41" s="256" t="s">
        <v>79</v>
      </c>
      <c r="B41" s="262">
        <v>690</v>
      </c>
      <c r="C41" s="262">
        <v>314</v>
      </c>
      <c r="D41" s="262">
        <v>977</v>
      </c>
      <c r="E41" s="262">
        <v>414</v>
      </c>
      <c r="G41" s="1"/>
      <c r="H41" s="1"/>
      <c r="I41" s="377"/>
      <c r="J41" s="377"/>
      <c r="K41" s="117"/>
      <c r="L41" s="377"/>
      <c r="M41" s="377"/>
    </row>
    <row r="42" spans="1:13" ht="15" customHeight="1" x14ac:dyDescent="0.3">
      <c r="A42" s="132" t="s">
        <v>94</v>
      </c>
      <c r="B42" s="259">
        <v>325</v>
      </c>
      <c r="C42" s="259">
        <v>27</v>
      </c>
      <c r="D42" s="259">
        <v>325</v>
      </c>
      <c r="E42" s="259">
        <v>32</v>
      </c>
      <c r="G42" s="1"/>
      <c r="H42" s="1"/>
      <c r="I42" s="341"/>
      <c r="J42" s="341"/>
      <c r="K42" s="117"/>
      <c r="L42" s="48"/>
      <c r="M42" s="48"/>
    </row>
    <row r="43" spans="1:13" ht="15" customHeight="1" x14ac:dyDescent="0.3">
      <c r="A43" s="132" t="s">
        <v>730</v>
      </c>
      <c r="B43" s="259">
        <v>104</v>
      </c>
      <c r="C43" s="259">
        <v>37</v>
      </c>
      <c r="D43" s="259">
        <v>344</v>
      </c>
      <c r="E43" s="259">
        <v>99</v>
      </c>
      <c r="G43" s="1"/>
    </row>
    <row r="44" spans="1:13" ht="15" customHeight="1" x14ac:dyDescent="0.3">
      <c r="A44" s="132" t="s">
        <v>737</v>
      </c>
      <c r="B44" s="260">
        <v>0</v>
      </c>
      <c r="C44" s="260">
        <v>0</v>
      </c>
      <c r="D44" s="260">
        <v>0</v>
      </c>
      <c r="E44" s="260">
        <v>0</v>
      </c>
      <c r="G44" s="1"/>
    </row>
    <row r="45" spans="1:13" ht="15" customHeight="1" thickBot="1" x14ac:dyDescent="0.35">
      <c r="A45" s="283" t="s">
        <v>733</v>
      </c>
      <c r="B45" s="284">
        <v>429</v>
      </c>
      <c r="C45" s="284">
        <v>64</v>
      </c>
      <c r="D45" s="284">
        <v>669</v>
      </c>
      <c r="E45" s="284">
        <v>131</v>
      </c>
      <c r="G45" s="1"/>
      <c r="H45" s="1"/>
    </row>
    <row r="46" spans="1:13" ht="15" customHeight="1" x14ac:dyDescent="0.6">
      <c r="A46" s="251" t="s">
        <v>87</v>
      </c>
      <c r="B46" s="260">
        <v>502</v>
      </c>
      <c r="C46" s="260">
        <v>126</v>
      </c>
      <c r="D46" s="260">
        <v>502</v>
      </c>
      <c r="E46" s="260">
        <v>126</v>
      </c>
      <c r="G46" s="1"/>
      <c r="H46" s="1"/>
      <c r="I46" s="382" t="s">
        <v>100</v>
      </c>
      <c r="J46" s="253"/>
      <c r="K46" s="253"/>
      <c r="L46" s="253"/>
      <c r="M46" s="253"/>
    </row>
    <row r="47" spans="1:13" ht="15" customHeight="1" thickBot="1" x14ac:dyDescent="0.65">
      <c r="A47" s="283" t="s">
        <v>736</v>
      </c>
      <c r="B47" s="284">
        <v>502</v>
      </c>
      <c r="C47" s="284">
        <v>126</v>
      </c>
      <c r="D47" s="284">
        <v>502</v>
      </c>
      <c r="E47" s="284">
        <v>126</v>
      </c>
      <c r="G47" s="1"/>
      <c r="H47" s="1"/>
      <c r="I47" s="382"/>
      <c r="J47" s="253"/>
      <c r="K47" s="253"/>
      <c r="L47" s="253"/>
      <c r="M47" s="253"/>
    </row>
    <row r="48" spans="1:13" ht="15" customHeight="1" thickBot="1" x14ac:dyDescent="0.7">
      <c r="A48" s="245" t="s">
        <v>96</v>
      </c>
      <c r="B48" s="261">
        <f>B41+B45+B47</f>
        <v>1621</v>
      </c>
      <c r="C48" s="261">
        <v>503</v>
      </c>
      <c r="D48" s="261">
        <f t="shared" ref="D48" si="0">D41+D45+D47</f>
        <v>2148</v>
      </c>
      <c r="E48" s="261">
        <v>670</v>
      </c>
      <c r="G48" s="1"/>
      <c r="H48" s="1"/>
      <c r="I48" s="125"/>
      <c r="J48" s="125"/>
      <c r="K48" s="125"/>
      <c r="L48" s="125"/>
      <c r="M48" s="125"/>
    </row>
    <row r="49" spans="1:13" ht="15" customHeight="1" thickBot="1" x14ac:dyDescent="0.35">
      <c r="A49" s="289" t="s">
        <v>97</v>
      </c>
      <c r="B49" s="290">
        <f>B38+B48</f>
        <v>12115</v>
      </c>
      <c r="C49" s="290">
        <f t="shared" ref="C49:D49" si="1">C38+C48</f>
        <v>8372</v>
      </c>
      <c r="D49" s="290">
        <f t="shared" si="1"/>
        <v>12511</v>
      </c>
      <c r="E49" s="290">
        <v>8559</v>
      </c>
      <c r="G49" s="1"/>
      <c r="H49" s="1"/>
      <c r="I49" s="383">
        <f>B12</f>
        <v>45291</v>
      </c>
      <c r="J49" s="383"/>
      <c r="L49" s="383">
        <f>D12</f>
        <v>45657</v>
      </c>
      <c r="M49" s="383"/>
    </row>
    <row r="50" spans="1:13" ht="15" customHeight="1" thickBot="1" x14ac:dyDescent="0.35">
      <c r="A50" s="287"/>
      <c r="B50" s="288"/>
      <c r="C50" s="288"/>
      <c r="D50" s="288"/>
      <c r="E50" s="288"/>
      <c r="G50" s="1"/>
      <c r="H50" s="1"/>
      <c r="I50" s="383"/>
      <c r="J50" s="383"/>
      <c r="L50" s="383"/>
      <c r="M50" s="383"/>
    </row>
    <row r="51" spans="1:13" s="250" customFormat="1" ht="15" customHeight="1" thickBot="1" x14ac:dyDescent="0.35">
      <c r="A51" s="379" t="s">
        <v>98</v>
      </c>
      <c r="B51" s="380"/>
      <c r="C51" s="380"/>
      <c r="D51" s="380"/>
      <c r="E51" s="380"/>
      <c r="G51" s="254"/>
      <c r="H51" s="254"/>
      <c r="I51" s="383"/>
      <c r="J51" s="383"/>
      <c r="K51"/>
      <c r="L51" s="383"/>
      <c r="M51" s="383"/>
    </row>
    <row r="52" spans="1:13" ht="15" customHeight="1" thickBot="1" x14ac:dyDescent="0.35">
      <c r="A52" s="256" t="s">
        <v>79</v>
      </c>
      <c r="B52" s="262">
        <v>682</v>
      </c>
      <c r="C52" s="262">
        <v>679</v>
      </c>
      <c r="D52" s="262">
        <v>923</v>
      </c>
      <c r="E52" s="262">
        <v>920</v>
      </c>
      <c r="G52" s="1"/>
      <c r="H52" s="1"/>
      <c r="I52" s="375" t="str">
        <f>C13</f>
        <v>Net</v>
      </c>
      <c r="J52" s="375"/>
      <c r="K52" s="156"/>
      <c r="L52" s="375" t="str">
        <f>E13</f>
        <v>Net</v>
      </c>
      <c r="M52" s="375"/>
    </row>
    <row r="53" spans="1:13" ht="15.75" customHeight="1" x14ac:dyDescent="0.3">
      <c r="A53" s="132" t="s">
        <v>78</v>
      </c>
      <c r="B53" s="282">
        <v>1474</v>
      </c>
      <c r="C53" s="282">
        <v>971</v>
      </c>
      <c r="D53" s="282">
        <v>2638</v>
      </c>
      <c r="E53" s="282">
        <v>1572</v>
      </c>
      <c r="G53" s="1"/>
      <c r="H53" s="1"/>
      <c r="I53" s="376">
        <f>B198</f>
        <v>22570.513747780798</v>
      </c>
      <c r="J53" s="376"/>
      <c r="K53" s="157"/>
      <c r="L53" s="376">
        <f>D198</f>
        <v>22739.595748</v>
      </c>
      <c r="M53" s="376"/>
    </row>
    <row r="54" spans="1:13" ht="15.75" customHeight="1" x14ac:dyDescent="0.3">
      <c r="A54" s="132" t="s">
        <v>80</v>
      </c>
      <c r="B54" s="257">
        <v>120</v>
      </c>
      <c r="C54" s="257">
        <v>120</v>
      </c>
      <c r="D54" s="257">
        <v>120</v>
      </c>
      <c r="E54" s="257">
        <v>120</v>
      </c>
      <c r="G54" s="1"/>
      <c r="H54" s="1"/>
      <c r="I54" s="376"/>
      <c r="J54" s="376"/>
      <c r="K54" s="157"/>
      <c r="L54" s="376"/>
      <c r="M54" s="376"/>
    </row>
    <row r="55" spans="1:13" ht="15.75" customHeight="1" x14ac:dyDescent="0.3">
      <c r="A55" s="251" t="s">
        <v>82</v>
      </c>
      <c r="B55" s="258">
        <v>61</v>
      </c>
      <c r="C55" s="258">
        <v>42</v>
      </c>
      <c r="D55" s="258">
        <v>61</v>
      </c>
      <c r="E55" s="258">
        <v>42</v>
      </c>
      <c r="G55" s="1"/>
      <c r="H55" s="1"/>
    </row>
    <row r="56" spans="1:13" ht="15.75" customHeight="1" thickBot="1" x14ac:dyDescent="0.35">
      <c r="A56" s="283" t="s">
        <v>729</v>
      </c>
      <c r="B56" s="284">
        <v>1655</v>
      </c>
      <c r="C56" s="284">
        <v>1133</v>
      </c>
      <c r="D56" s="284">
        <v>2819</v>
      </c>
      <c r="E56" s="284">
        <v>1734</v>
      </c>
      <c r="G56" s="1"/>
      <c r="H56" s="1"/>
    </row>
    <row r="57" spans="1:13" ht="15.75" customHeight="1" x14ac:dyDescent="0.3">
      <c r="A57" s="132" t="s">
        <v>104</v>
      </c>
      <c r="B57" s="132">
        <v>27</v>
      </c>
      <c r="C57" s="132">
        <v>14</v>
      </c>
      <c r="D57" s="132">
        <v>27</v>
      </c>
      <c r="E57" s="132">
        <v>14</v>
      </c>
      <c r="G57" s="1"/>
      <c r="H57" s="1"/>
    </row>
    <row r="58" spans="1:13" ht="15.6" customHeight="1" x14ac:dyDescent="0.3">
      <c r="A58" s="132" t="s">
        <v>99</v>
      </c>
      <c r="B58" s="132">
        <v>589</v>
      </c>
      <c r="C58" s="132">
        <v>349</v>
      </c>
      <c r="D58" s="132">
        <v>616</v>
      </c>
      <c r="E58" s="132">
        <v>366</v>
      </c>
      <c r="G58" s="1"/>
      <c r="H58" s="1"/>
      <c r="I58" s="243"/>
      <c r="J58" s="243"/>
      <c r="K58" s="117"/>
      <c r="L58" s="243"/>
      <c r="M58" s="243"/>
    </row>
    <row r="59" spans="1:13" ht="15.6" customHeight="1" x14ac:dyDescent="0.3">
      <c r="A59" s="132" t="s">
        <v>81</v>
      </c>
      <c r="B59" s="132">
        <v>172</v>
      </c>
      <c r="C59" s="132">
        <v>156</v>
      </c>
      <c r="D59" s="132">
        <v>172</v>
      </c>
      <c r="E59" s="132">
        <v>156</v>
      </c>
      <c r="G59" s="1"/>
      <c r="H59" s="1"/>
      <c r="I59" s="404" t="s">
        <v>105</v>
      </c>
      <c r="J59" s="404"/>
      <c r="K59" s="404"/>
      <c r="L59" s="404"/>
      <c r="M59" s="404"/>
    </row>
    <row r="60" spans="1:13" ht="15.6" customHeight="1" x14ac:dyDescent="0.3">
      <c r="A60" s="132" t="s">
        <v>730</v>
      </c>
      <c r="B60" s="132">
        <v>218</v>
      </c>
      <c r="C60" s="132">
        <v>111</v>
      </c>
      <c r="D60" s="132">
        <v>221</v>
      </c>
      <c r="E60" s="132">
        <v>113</v>
      </c>
      <c r="G60" s="1"/>
      <c r="H60" s="1"/>
      <c r="I60" s="404"/>
      <c r="J60" s="404"/>
      <c r="K60" s="404"/>
      <c r="L60" s="404"/>
      <c r="M60" s="404"/>
    </row>
    <row r="61" spans="1:13" ht="15.6" customHeight="1" x14ac:dyDescent="0.65">
      <c r="A61" s="251" t="s">
        <v>731</v>
      </c>
      <c r="B61" s="260">
        <v>0</v>
      </c>
      <c r="C61" s="260">
        <v>0</v>
      </c>
      <c r="D61" s="260">
        <v>0</v>
      </c>
      <c r="E61" s="260">
        <v>0</v>
      </c>
      <c r="G61" s="1"/>
      <c r="H61" s="1"/>
      <c r="I61" s="125"/>
      <c r="J61" s="125"/>
      <c r="K61" s="125"/>
      <c r="L61" s="125"/>
      <c r="M61" s="125"/>
    </row>
    <row r="62" spans="1:13" ht="15" customHeight="1" thickBot="1" x14ac:dyDescent="0.35">
      <c r="A62" s="283" t="s">
        <v>733</v>
      </c>
      <c r="B62" s="284">
        <v>1006</v>
      </c>
      <c r="C62" s="284">
        <v>630</v>
      </c>
      <c r="D62" s="284">
        <v>1035</v>
      </c>
      <c r="E62" s="284">
        <v>649</v>
      </c>
      <c r="G62" s="1"/>
      <c r="H62" s="1"/>
      <c r="I62" s="405">
        <f>B12</f>
        <v>45291</v>
      </c>
      <c r="J62" s="405"/>
      <c r="L62" s="405">
        <f>D12</f>
        <v>45657</v>
      </c>
      <c r="M62" s="405"/>
    </row>
    <row r="63" spans="1:13" ht="25.5" customHeight="1" x14ac:dyDescent="0.3">
      <c r="A63" s="132" t="s">
        <v>85</v>
      </c>
      <c r="B63" s="132">
        <v>399</v>
      </c>
      <c r="C63" s="132">
        <v>199</v>
      </c>
      <c r="D63" s="132">
        <v>399</v>
      </c>
      <c r="E63" s="132">
        <v>399</v>
      </c>
      <c r="G63" s="1"/>
      <c r="H63" s="1"/>
      <c r="I63" s="405"/>
      <c r="J63" s="405"/>
      <c r="L63" s="405"/>
      <c r="M63" s="405"/>
    </row>
    <row r="64" spans="1:13" ht="15" customHeight="1" x14ac:dyDescent="0.3">
      <c r="A64" s="251" t="s">
        <v>734</v>
      </c>
      <c r="B64" s="251">
        <v>115</v>
      </c>
      <c r="C64" s="251">
        <v>58</v>
      </c>
      <c r="D64" s="251">
        <v>115</v>
      </c>
      <c r="E64" s="251">
        <v>58</v>
      </c>
      <c r="G64" s="1"/>
      <c r="H64" s="1"/>
      <c r="I64" s="80" t="s">
        <v>74</v>
      </c>
      <c r="J64" s="80" t="s">
        <v>75</v>
      </c>
      <c r="K64" s="81"/>
      <c r="L64" s="80" t="s">
        <v>74</v>
      </c>
      <c r="M64" s="80" t="s">
        <v>75</v>
      </c>
    </row>
    <row r="65" spans="1:14" ht="15" customHeight="1" thickBot="1" x14ac:dyDescent="0.35">
      <c r="A65" s="283" t="s">
        <v>735</v>
      </c>
      <c r="B65" s="284">
        <v>514</v>
      </c>
      <c r="C65" s="284">
        <v>257</v>
      </c>
      <c r="D65" s="284">
        <v>514</v>
      </c>
      <c r="E65" s="284">
        <v>456</v>
      </c>
      <c r="G65" s="1"/>
      <c r="H65" s="1"/>
      <c r="I65" s="406" t="s">
        <v>19</v>
      </c>
      <c r="J65" s="406">
        <f>J40+J29+J19+I53</f>
        <v>37227.756940172956</v>
      </c>
      <c r="K65" s="79"/>
      <c r="L65" s="406" t="s">
        <v>19</v>
      </c>
      <c r="M65" s="406">
        <f>M40+M29+M19+L53</f>
        <v>39015.692614882355</v>
      </c>
    </row>
    <row r="66" spans="1:14" ht="15" customHeight="1" x14ac:dyDescent="0.3">
      <c r="A66" s="132" t="s">
        <v>88</v>
      </c>
      <c r="B66" s="132">
        <v>663</v>
      </c>
      <c r="C66" s="132">
        <v>332</v>
      </c>
      <c r="D66" s="132">
        <v>663</v>
      </c>
      <c r="E66" s="132">
        <v>332</v>
      </c>
      <c r="G66" s="1"/>
      <c r="H66" s="1"/>
      <c r="I66" s="406"/>
      <c r="J66" s="406"/>
      <c r="K66" s="79"/>
      <c r="L66" s="406"/>
      <c r="M66" s="406"/>
    </row>
    <row r="67" spans="1:14" ht="15" x14ac:dyDescent="0.3">
      <c r="A67" s="132" t="s">
        <v>87</v>
      </c>
      <c r="B67" s="132">
        <v>299</v>
      </c>
      <c r="C67" s="132">
        <v>299</v>
      </c>
      <c r="D67" s="132">
        <v>311</v>
      </c>
      <c r="E67" s="132">
        <v>311</v>
      </c>
      <c r="G67" s="1"/>
      <c r="H67" s="1"/>
    </row>
    <row r="68" spans="1:14" ht="15.45" customHeight="1" x14ac:dyDescent="0.3">
      <c r="A68" s="251" t="s">
        <v>103</v>
      </c>
      <c r="B68" s="251">
        <v>83</v>
      </c>
      <c r="C68" s="251">
        <v>43</v>
      </c>
      <c r="D68" s="251">
        <v>90</v>
      </c>
      <c r="E68" s="251">
        <v>47</v>
      </c>
      <c r="G68" s="1"/>
      <c r="H68" s="1"/>
    </row>
    <row r="69" spans="1:14" ht="18.75" customHeight="1" thickBot="1" x14ac:dyDescent="0.35">
      <c r="A69" s="283" t="s">
        <v>736</v>
      </c>
      <c r="B69" s="284">
        <v>1044</v>
      </c>
      <c r="C69" s="284">
        <v>674</v>
      </c>
      <c r="D69" s="284">
        <v>1065</v>
      </c>
      <c r="E69" s="284">
        <v>690</v>
      </c>
      <c r="G69" s="1"/>
      <c r="H69" s="1"/>
    </row>
    <row r="70" spans="1:14" ht="18.600000000000001" customHeight="1" x14ac:dyDescent="0.3">
      <c r="A70" s="132" t="s">
        <v>101</v>
      </c>
      <c r="B70" s="282">
        <v>3165</v>
      </c>
      <c r="C70" s="282">
        <v>590</v>
      </c>
      <c r="D70" s="282">
        <v>3165</v>
      </c>
      <c r="E70" s="282">
        <v>590</v>
      </c>
      <c r="G70" s="1"/>
      <c r="H70" s="1"/>
      <c r="I70" s="242"/>
      <c r="J70" s="242"/>
      <c r="K70" s="157"/>
      <c r="L70" s="242"/>
      <c r="M70" s="242"/>
    </row>
    <row r="71" spans="1:14" ht="18.600000000000001" customHeight="1" x14ac:dyDescent="0.3">
      <c r="A71" s="132" t="s">
        <v>102</v>
      </c>
      <c r="B71" s="132">
        <v>167</v>
      </c>
      <c r="C71" s="132">
        <v>82</v>
      </c>
      <c r="D71" s="132">
        <v>167</v>
      </c>
      <c r="E71" s="132">
        <v>82</v>
      </c>
      <c r="G71" s="1"/>
      <c r="H71" s="1"/>
      <c r="I71" s="242"/>
      <c r="J71" s="242"/>
      <c r="K71" s="157"/>
      <c r="L71" s="242"/>
      <c r="M71" s="242"/>
    </row>
    <row r="72" spans="1:14" ht="15" customHeight="1" x14ac:dyDescent="0.3">
      <c r="A72" s="251" t="s">
        <v>91</v>
      </c>
      <c r="B72" s="251">
        <v>388</v>
      </c>
      <c r="C72" s="251">
        <v>133</v>
      </c>
      <c r="D72" s="251">
        <v>388</v>
      </c>
      <c r="E72" s="251">
        <v>133</v>
      </c>
      <c r="G72" s="1"/>
      <c r="H72" s="1"/>
      <c r="I72" s="241"/>
      <c r="J72" s="241"/>
      <c r="K72" s="79"/>
      <c r="L72" s="241"/>
      <c r="M72" s="241"/>
    </row>
    <row r="73" spans="1:14" ht="15" customHeight="1" thickBot="1" x14ac:dyDescent="0.35">
      <c r="A73" s="283" t="s">
        <v>738</v>
      </c>
      <c r="B73" s="284">
        <v>3720</v>
      </c>
      <c r="C73" s="284">
        <v>805</v>
      </c>
      <c r="D73" s="284">
        <v>3720</v>
      </c>
      <c r="E73" s="284">
        <v>805</v>
      </c>
      <c r="G73" s="1"/>
      <c r="H73" s="1"/>
    </row>
    <row r="74" spans="1:14" ht="15" customHeight="1" thickBot="1" x14ac:dyDescent="0.35">
      <c r="A74" s="291" t="s">
        <v>106</v>
      </c>
      <c r="B74" s="292">
        <f>B52+B56+B62+B65+B69+B73</f>
        <v>8621</v>
      </c>
      <c r="C74" s="292">
        <v>4177</v>
      </c>
      <c r="D74" s="292">
        <f>D52+D56+D62+D65+D69+D73</f>
        <v>10076</v>
      </c>
      <c r="E74" s="292">
        <f t="shared" ref="E74" si="2">E52+E56+E62+E65+E69+E73</f>
        <v>5254</v>
      </c>
      <c r="G74" s="1"/>
      <c r="H74" s="1"/>
    </row>
    <row r="75" spans="1:14" ht="15.75" customHeight="1" thickBot="1" x14ac:dyDescent="0.35">
      <c r="A75" s="139"/>
      <c r="B75" s="263"/>
      <c r="C75" s="263"/>
      <c r="D75" s="263"/>
      <c r="E75" s="263"/>
      <c r="G75" s="1"/>
      <c r="H75" s="1"/>
    </row>
    <row r="76" spans="1:14" ht="15.75" customHeight="1" thickBot="1" x14ac:dyDescent="0.35">
      <c r="A76" s="293" t="s">
        <v>3</v>
      </c>
      <c r="B76" s="294">
        <f>B49+B74</f>
        <v>20736</v>
      </c>
      <c r="C76" s="294">
        <f>C49+C74</f>
        <v>12549</v>
      </c>
      <c r="D76" s="294">
        <f>D49+D74</f>
        <v>22587</v>
      </c>
      <c r="E76" s="294">
        <f>E49+E74</f>
        <v>13813</v>
      </c>
      <c r="G76" s="1"/>
      <c r="H76" s="1"/>
    </row>
    <row r="77" spans="1:14" ht="15.75" customHeight="1" x14ac:dyDescent="0.3">
      <c r="F77" s="142"/>
      <c r="G77" s="1"/>
      <c r="H77" s="1"/>
      <c r="N77" s="1"/>
    </row>
    <row r="78" spans="1:14" ht="15.75" customHeight="1" x14ac:dyDescent="0.3">
      <c r="G78" s="1"/>
      <c r="H78" s="1"/>
    </row>
    <row r="79" spans="1:14" ht="15.75" customHeight="1" x14ac:dyDescent="0.3">
      <c r="A79" s="397" t="s">
        <v>107</v>
      </c>
      <c r="B79" s="397"/>
      <c r="C79" s="397"/>
      <c r="D79" s="397"/>
      <c r="E79" s="397"/>
      <c r="G79" s="1"/>
      <c r="H79" s="1"/>
    </row>
    <row r="80" spans="1:14" ht="15" customHeight="1" x14ac:dyDescent="0.3">
      <c r="A80" s="397"/>
      <c r="B80" s="397"/>
      <c r="C80" s="397"/>
      <c r="D80" s="397"/>
      <c r="E80" s="397"/>
      <c r="G80" s="1"/>
      <c r="H80" s="1"/>
    </row>
    <row r="81" spans="1:8" ht="16.5" customHeight="1" x14ac:dyDescent="0.3">
      <c r="A81" s="397"/>
      <c r="B81" s="397"/>
      <c r="C81" s="397"/>
      <c r="D81" s="397"/>
      <c r="E81" s="397"/>
    </row>
    <row r="82" spans="1:8" ht="15" customHeight="1" x14ac:dyDescent="0.3">
      <c r="A82" s="143"/>
      <c r="B82" s="408">
        <v>45291</v>
      </c>
      <c r="C82" s="408"/>
      <c r="D82" s="408">
        <v>45657</v>
      </c>
      <c r="E82" s="408"/>
    </row>
    <row r="83" spans="1:8" ht="15" customHeight="1" thickBot="1" x14ac:dyDescent="0.35">
      <c r="A83" s="128"/>
      <c r="B83" s="129" t="s">
        <v>74</v>
      </c>
      <c r="C83" s="129" t="s">
        <v>75</v>
      </c>
      <c r="D83" s="129" t="s">
        <v>74</v>
      </c>
      <c r="E83" s="129" t="s">
        <v>75</v>
      </c>
      <c r="G83" s="149" t="s">
        <v>0</v>
      </c>
    </row>
    <row r="84" spans="1:8" ht="15.6" thickBot="1" x14ac:dyDescent="0.35">
      <c r="A84" s="144" t="s">
        <v>14</v>
      </c>
      <c r="B84" s="133">
        <v>1070</v>
      </c>
      <c r="C84" s="133">
        <v>530.25669000000005</v>
      </c>
      <c r="D84" s="277">
        <v>1069.8</v>
      </c>
      <c r="E84" s="133">
        <v>530.25669000000005</v>
      </c>
      <c r="F84" s="42"/>
    </row>
    <row r="85" spans="1:8" ht="16.2" thickBot="1" x14ac:dyDescent="0.35">
      <c r="A85" s="145" t="s">
        <v>77</v>
      </c>
      <c r="B85" s="146">
        <f t="shared" ref="B85" si="3">SUM(B84)</f>
        <v>1070</v>
      </c>
      <c r="C85" s="147">
        <f>SUM(C84)</f>
        <v>530.25669000000005</v>
      </c>
      <c r="D85" s="240">
        <f>SUM(D84)</f>
        <v>1069.8</v>
      </c>
      <c r="E85" s="147">
        <f>SUM(E84)</f>
        <v>530.25669000000005</v>
      </c>
      <c r="F85" s="42"/>
      <c r="G85" s="149" t="s">
        <v>0</v>
      </c>
    </row>
    <row r="86" spans="1:8" ht="20.7" customHeight="1" x14ac:dyDescent="0.3">
      <c r="A86" s="148" t="s">
        <v>108</v>
      </c>
      <c r="B86" s="134">
        <f>C86/97.17%</f>
        <v>26.21</v>
      </c>
      <c r="C86" s="135">
        <v>25.468257000000001</v>
      </c>
      <c r="D86" s="311">
        <v>47.2</v>
      </c>
      <c r="E86" s="267">
        <v>45.961410000000001</v>
      </c>
      <c r="G86" s="149"/>
    </row>
    <row r="87" spans="1:8" ht="20.7" customHeight="1" thickBot="1" x14ac:dyDescent="0.35">
      <c r="A87" s="132" t="s">
        <v>14</v>
      </c>
      <c r="B87" s="134">
        <f>174.07-B86</f>
        <v>147.85999999999999</v>
      </c>
      <c r="C87" s="135">
        <v>76.657413000000005</v>
      </c>
      <c r="D87" s="311">
        <v>198</v>
      </c>
      <c r="E87" s="267">
        <v>97.869624000000002</v>
      </c>
      <c r="G87" s="149"/>
    </row>
    <row r="88" spans="1:8" ht="20.7" customHeight="1" thickBot="1" x14ac:dyDescent="0.35">
      <c r="A88" s="130" t="s">
        <v>98</v>
      </c>
      <c r="B88" s="146">
        <f>SUM(B86:B87)</f>
        <v>174.07</v>
      </c>
      <c r="C88" s="147">
        <f>SUM(C86:C87)</f>
        <v>102.12567000000001</v>
      </c>
      <c r="D88" s="240">
        <f>D86+D87</f>
        <v>245.2</v>
      </c>
      <c r="E88" s="147">
        <f>SUM(E86:E87)</f>
        <v>143.83103399999999</v>
      </c>
      <c r="G88" s="149"/>
      <c r="H88" s="149"/>
    </row>
    <row r="89" spans="1:8" ht="19.2" customHeight="1" x14ac:dyDescent="0.3">
      <c r="A89" s="140" t="s">
        <v>3</v>
      </c>
      <c r="B89" s="141">
        <f>B85+B88</f>
        <v>1244.07</v>
      </c>
      <c r="C89" s="141">
        <f>C85+C88</f>
        <v>632.38236000000006</v>
      </c>
      <c r="D89" s="105">
        <v>1310</v>
      </c>
      <c r="E89" s="141">
        <f>SUM(E85,E88)</f>
        <v>674.08772399999998</v>
      </c>
      <c r="G89" s="149" t="s">
        <v>0</v>
      </c>
    </row>
    <row r="90" spans="1:8" ht="15" customHeight="1" x14ac:dyDescent="0.3">
      <c r="H90" s="149" t="s">
        <v>0</v>
      </c>
    </row>
    <row r="91" spans="1:8" ht="15" customHeight="1" x14ac:dyDescent="0.3"/>
    <row r="92" spans="1:8" ht="15" customHeight="1" x14ac:dyDescent="0.3">
      <c r="A92" s="397" t="s">
        <v>109</v>
      </c>
      <c r="B92" s="397"/>
      <c r="C92" s="397"/>
      <c r="D92" s="397"/>
      <c r="E92" s="397"/>
    </row>
    <row r="93" spans="1:8" ht="15" customHeight="1" x14ac:dyDescent="0.3">
      <c r="A93" s="397"/>
      <c r="B93" s="397"/>
      <c r="C93" s="397"/>
      <c r="D93" s="397"/>
      <c r="E93" s="397"/>
    </row>
    <row r="94" spans="1:8" ht="15" customHeight="1" x14ac:dyDescent="0.3">
      <c r="A94" s="397"/>
      <c r="B94" s="397"/>
      <c r="C94" s="397"/>
      <c r="D94" s="397"/>
      <c r="E94" s="397"/>
    </row>
    <row r="95" spans="1:8" ht="15" customHeight="1" x14ac:dyDescent="0.3">
      <c r="A95" s="143"/>
      <c r="B95" s="408">
        <v>45291</v>
      </c>
      <c r="C95" s="408"/>
      <c r="D95" s="408">
        <v>45657</v>
      </c>
      <c r="E95" s="408"/>
    </row>
    <row r="96" spans="1:8" ht="15" customHeight="1" thickBot="1" x14ac:dyDescent="0.35">
      <c r="A96" s="128"/>
      <c r="B96" s="129" t="s">
        <v>74</v>
      </c>
      <c r="C96" s="129" t="s">
        <v>75</v>
      </c>
      <c r="D96" s="129" t="s">
        <v>74</v>
      </c>
      <c r="E96" s="129" t="s">
        <v>75</v>
      </c>
    </row>
    <row r="97" spans="1:5" ht="15" customHeight="1" thickBot="1" x14ac:dyDescent="0.35">
      <c r="A97" s="132" t="s">
        <v>94</v>
      </c>
      <c r="B97" s="133">
        <v>727.5100000000001</v>
      </c>
      <c r="C97" s="133">
        <v>434.42790000000002</v>
      </c>
      <c r="D97" s="133">
        <v>775</v>
      </c>
      <c r="E97" s="133">
        <v>456.03899999999999</v>
      </c>
    </row>
    <row r="98" spans="1:5" ht="15" customHeight="1" thickBot="1" x14ac:dyDescent="0.35">
      <c r="A98" s="130" t="s">
        <v>77</v>
      </c>
      <c r="B98" s="146">
        <f>SUM(B97)</f>
        <v>727.5100000000001</v>
      </c>
      <c r="C98" s="147">
        <f>SUM(C97)</f>
        <v>434.42790000000002</v>
      </c>
      <c r="D98" s="146">
        <v>775</v>
      </c>
      <c r="E98" s="147">
        <f>+E97</f>
        <v>456.03899999999999</v>
      </c>
    </row>
    <row r="99" spans="1:5" ht="19.2" customHeight="1" x14ac:dyDescent="0.3">
      <c r="A99" s="140" t="s">
        <v>3</v>
      </c>
      <c r="B99" s="141">
        <f>B98</f>
        <v>727.5100000000001</v>
      </c>
      <c r="C99" s="141">
        <f t="shared" ref="C99" si="4">C98</f>
        <v>434.42790000000002</v>
      </c>
      <c r="D99" s="105">
        <v>775</v>
      </c>
      <c r="E99" s="141">
        <f>+E98</f>
        <v>456.03899999999999</v>
      </c>
    </row>
    <row r="100" spans="1:5" ht="15" customHeight="1" x14ac:dyDescent="0.3"/>
    <row r="101" spans="1:5" ht="15" customHeight="1" x14ac:dyDescent="0.3">
      <c r="C101" s="149"/>
      <c r="D101" s="149"/>
      <c r="E101" s="149"/>
    </row>
    <row r="102" spans="1:5" ht="15" customHeight="1" x14ac:dyDescent="0.3"/>
    <row r="103" spans="1:5" ht="15" customHeight="1" x14ac:dyDescent="0.3">
      <c r="A103" s="397" t="s">
        <v>110</v>
      </c>
      <c r="B103" s="397"/>
      <c r="C103" s="397"/>
      <c r="D103" s="397"/>
      <c r="E103" s="397"/>
    </row>
    <row r="104" spans="1:5" ht="15" customHeight="1" x14ac:dyDescent="0.3">
      <c r="A104" s="397"/>
      <c r="B104" s="397"/>
      <c r="C104" s="397"/>
      <c r="D104" s="397"/>
      <c r="E104" s="397"/>
    </row>
    <row r="105" spans="1:5" x14ac:dyDescent="0.3">
      <c r="A105" s="397"/>
      <c r="B105" s="397"/>
      <c r="C105" s="397"/>
      <c r="D105" s="397"/>
      <c r="E105" s="397"/>
    </row>
    <row r="106" spans="1:5" ht="15.6" x14ac:dyDescent="0.3">
      <c r="A106" s="126"/>
      <c r="B106" s="398">
        <v>45291</v>
      </c>
      <c r="C106" s="398"/>
      <c r="D106" s="398">
        <v>45657</v>
      </c>
      <c r="E106" s="398"/>
    </row>
    <row r="107" spans="1:5" ht="16.2" thickBot="1" x14ac:dyDescent="0.35">
      <c r="A107" s="128"/>
      <c r="B107" s="129" t="s">
        <v>74</v>
      </c>
      <c r="C107" s="129" t="s">
        <v>75</v>
      </c>
      <c r="D107" s="129" t="s">
        <v>74</v>
      </c>
      <c r="E107" s="129" t="s">
        <v>75</v>
      </c>
    </row>
    <row r="108" spans="1:5" ht="15.6" thickBot="1" x14ac:dyDescent="0.35">
      <c r="A108" s="132" t="s">
        <v>79</v>
      </c>
      <c r="B108" s="133">
        <v>105.4</v>
      </c>
      <c r="C108" s="133">
        <v>81</v>
      </c>
      <c r="D108" s="133">
        <v>117</v>
      </c>
      <c r="E108" s="133">
        <v>93.2</v>
      </c>
    </row>
    <row r="109" spans="1:5" ht="16.2" thickBot="1" x14ac:dyDescent="0.35">
      <c r="A109" s="130" t="s">
        <v>98</v>
      </c>
      <c r="B109" s="146">
        <f t="shared" ref="B109:C109" si="5">SUM(B108)</f>
        <v>105.4</v>
      </c>
      <c r="C109" s="147">
        <f t="shared" si="5"/>
        <v>81</v>
      </c>
      <c r="D109" s="146">
        <v>117</v>
      </c>
      <c r="E109" s="147">
        <f>SUM(E108)</f>
        <v>93.2</v>
      </c>
    </row>
    <row r="110" spans="1:5" ht="15.6" x14ac:dyDescent="0.3">
      <c r="A110" s="140" t="s">
        <v>3</v>
      </c>
      <c r="B110" s="141">
        <f t="shared" ref="B110:C110" si="6">B109</f>
        <v>105.4</v>
      </c>
      <c r="C110" s="141">
        <f t="shared" si="6"/>
        <v>81</v>
      </c>
      <c r="D110" s="105">
        <v>117</v>
      </c>
      <c r="E110" s="141">
        <f>SUM(E109)</f>
        <v>93.2</v>
      </c>
    </row>
    <row r="113" spans="1:12" x14ac:dyDescent="0.3">
      <c r="A113" s="407" t="s">
        <v>111</v>
      </c>
      <c r="B113" s="407"/>
      <c r="C113" s="407"/>
      <c r="D113" s="407"/>
      <c r="E113" s="407"/>
    </row>
    <row r="114" spans="1:12" x14ac:dyDescent="0.3">
      <c r="A114" s="407"/>
      <c r="B114" s="407"/>
      <c r="C114" s="407"/>
      <c r="D114" s="407"/>
      <c r="E114" s="407"/>
    </row>
    <row r="115" spans="1:12" x14ac:dyDescent="0.3">
      <c r="A115" s="407"/>
      <c r="B115" s="407"/>
      <c r="C115" s="407"/>
      <c r="D115" s="407"/>
      <c r="E115" s="407"/>
    </row>
    <row r="116" spans="1:12" ht="15.6" x14ac:dyDescent="0.3">
      <c r="A116" s="143"/>
      <c r="B116" s="408">
        <v>45291</v>
      </c>
      <c r="C116" s="408"/>
      <c r="D116" s="408">
        <v>45657</v>
      </c>
      <c r="E116" s="408"/>
    </row>
    <row r="117" spans="1:12" ht="16.2" thickBot="1" x14ac:dyDescent="0.35">
      <c r="A117" s="128"/>
      <c r="B117" s="129" t="s">
        <v>74</v>
      </c>
      <c r="C117" s="129" t="s">
        <v>75</v>
      </c>
      <c r="D117" s="129" t="s">
        <v>74</v>
      </c>
      <c r="E117" s="129" t="s">
        <v>75</v>
      </c>
    </row>
    <row r="118" spans="1:12" ht="15.6" thickBot="1" x14ac:dyDescent="0.35">
      <c r="A118" s="132" t="s">
        <v>79</v>
      </c>
      <c r="B118" s="134">
        <v>9.0666666666666664</v>
      </c>
      <c r="C118" s="133">
        <v>4.08</v>
      </c>
      <c r="D118" s="134">
        <v>14</v>
      </c>
      <c r="E118" s="133">
        <v>4.08</v>
      </c>
    </row>
    <row r="119" spans="1:12" ht="16.2" thickBot="1" x14ac:dyDescent="0.35">
      <c r="A119" s="145" t="s">
        <v>77</v>
      </c>
      <c r="B119" s="150">
        <v>9.0666666666666664</v>
      </c>
      <c r="C119" s="147">
        <v>4.08</v>
      </c>
      <c r="D119" s="150">
        <f>D118</f>
        <v>14</v>
      </c>
      <c r="E119" s="147">
        <f>SUM(E118)</f>
        <v>4.08</v>
      </c>
    </row>
    <row r="120" spans="1:12" ht="15.6" thickBot="1" x14ac:dyDescent="0.35">
      <c r="A120" s="148" t="s">
        <v>79</v>
      </c>
      <c r="B120" s="134">
        <v>3.6222222222222218</v>
      </c>
      <c r="C120" s="133">
        <v>1.63</v>
      </c>
      <c r="D120" s="134">
        <v>4.8</v>
      </c>
      <c r="E120" s="133">
        <v>1.63</v>
      </c>
    </row>
    <row r="121" spans="1:12" ht="16.2" thickBot="1" x14ac:dyDescent="0.35">
      <c r="A121" s="130" t="s">
        <v>98</v>
      </c>
      <c r="B121" s="146">
        <v>3.6222222222222218</v>
      </c>
      <c r="C121" s="147">
        <v>1.63</v>
      </c>
      <c r="D121" s="146">
        <f>D120</f>
        <v>4.8</v>
      </c>
      <c r="E121" s="147">
        <f>SUM(E120)</f>
        <v>1.63</v>
      </c>
    </row>
    <row r="122" spans="1:12" ht="15.6" x14ac:dyDescent="0.3">
      <c r="A122" s="140" t="s">
        <v>3</v>
      </c>
      <c r="B122" s="141">
        <v>12.688888888888888</v>
      </c>
      <c r="C122" s="141">
        <v>5.71</v>
      </c>
      <c r="D122" s="141">
        <f>D119+D121</f>
        <v>18.8</v>
      </c>
      <c r="E122" s="141">
        <f>SUM(E119,E121)</f>
        <v>5.71</v>
      </c>
    </row>
    <row r="124" spans="1:12" x14ac:dyDescent="0.3">
      <c r="L124" s="149" t="s">
        <v>0</v>
      </c>
    </row>
    <row r="125" spans="1:12" x14ac:dyDescent="0.3">
      <c r="A125" s="397" t="s">
        <v>112</v>
      </c>
      <c r="B125" s="397"/>
      <c r="C125" s="397"/>
      <c r="D125" s="397"/>
      <c r="E125" s="397"/>
    </row>
    <row r="126" spans="1:12" x14ac:dyDescent="0.3">
      <c r="A126" s="397"/>
      <c r="B126" s="397"/>
      <c r="C126" s="397"/>
      <c r="D126" s="397"/>
      <c r="E126" s="397"/>
    </row>
    <row r="127" spans="1:12" x14ac:dyDescent="0.3">
      <c r="A127" s="397"/>
      <c r="B127" s="397"/>
      <c r="C127" s="397"/>
      <c r="D127" s="397"/>
      <c r="E127" s="397"/>
    </row>
    <row r="128" spans="1:12" ht="15.6" x14ac:dyDescent="0.3">
      <c r="A128" s="126"/>
      <c r="B128" s="398">
        <v>45291</v>
      </c>
      <c r="C128" s="398"/>
      <c r="D128" s="398">
        <v>45657</v>
      </c>
      <c r="E128" s="398"/>
      <c r="L128" s="149"/>
    </row>
    <row r="129" spans="1:17" ht="16.2" thickBot="1" x14ac:dyDescent="0.35">
      <c r="A129" s="128"/>
      <c r="B129" s="129" t="s">
        <v>74</v>
      </c>
      <c r="C129" s="129" t="s">
        <v>75</v>
      </c>
      <c r="D129" s="129" t="s">
        <v>74</v>
      </c>
      <c r="E129" s="129" t="s">
        <v>75</v>
      </c>
    </row>
    <row r="130" spans="1:17" ht="15.6" thickBot="1" x14ac:dyDescent="0.35">
      <c r="A130" s="132" t="s">
        <v>79</v>
      </c>
      <c r="B130" s="134">
        <f>C130</f>
        <v>2.5232000000000001</v>
      </c>
      <c r="C130" s="133">
        <v>2.5232000000000001</v>
      </c>
      <c r="D130" s="134">
        <v>3</v>
      </c>
      <c r="E130" s="133">
        <v>2.6221999999999999</v>
      </c>
    </row>
    <row r="131" spans="1:17" ht="16.2" thickBot="1" x14ac:dyDescent="0.35">
      <c r="A131" s="130" t="s">
        <v>98</v>
      </c>
      <c r="B131" s="146">
        <f t="shared" ref="B131:C132" si="7">SUM(B130)</f>
        <v>2.5232000000000001</v>
      </c>
      <c r="C131" s="147">
        <f t="shared" si="7"/>
        <v>2.5232000000000001</v>
      </c>
      <c r="D131" s="146">
        <v>3</v>
      </c>
      <c r="E131" s="147">
        <f>SUM(E130)</f>
        <v>2.6221999999999999</v>
      </c>
    </row>
    <row r="132" spans="1:17" ht="15.6" x14ac:dyDescent="0.3">
      <c r="A132" s="140" t="s">
        <v>3</v>
      </c>
      <c r="B132" s="141">
        <f t="shared" si="7"/>
        <v>2.5232000000000001</v>
      </c>
      <c r="C132" s="141">
        <f t="shared" si="7"/>
        <v>2.5232000000000001</v>
      </c>
      <c r="D132" s="141">
        <v>3</v>
      </c>
      <c r="E132" s="141">
        <f>SUM(E131)</f>
        <v>2.6221999999999999</v>
      </c>
    </row>
    <row r="135" spans="1:17" x14ac:dyDescent="0.3">
      <c r="A135" s="397" t="s">
        <v>113</v>
      </c>
      <c r="B135" s="397"/>
      <c r="C135" s="397"/>
      <c r="D135" s="397"/>
      <c r="E135" s="397"/>
    </row>
    <row r="136" spans="1:17" x14ac:dyDescent="0.3">
      <c r="A136" s="397"/>
      <c r="B136" s="397"/>
      <c r="C136" s="397"/>
      <c r="D136" s="397"/>
      <c r="E136" s="397"/>
    </row>
    <row r="137" spans="1:17" ht="15.6" x14ac:dyDescent="0.3">
      <c r="A137" s="397"/>
      <c r="B137" s="397"/>
      <c r="C137" s="397"/>
      <c r="D137" s="397"/>
      <c r="E137" s="397"/>
      <c r="I137" s="155"/>
      <c r="J137" s="155"/>
      <c r="K137" s="155"/>
      <c r="L137" s="155"/>
      <c r="M137" s="155"/>
    </row>
    <row r="138" spans="1:17" ht="15.6" x14ac:dyDescent="0.3">
      <c r="A138" s="126"/>
      <c r="B138" s="408">
        <v>45291</v>
      </c>
      <c r="C138" s="408"/>
      <c r="D138" s="408">
        <v>45657</v>
      </c>
      <c r="E138" s="408"/>
    </row>
    <row r="139" spans="1:17" ht="18.600000000000001" thickBot="1" x14ac:dyDescent="0.35">
      <c r="A139" s="128"/>
      <c r="B139" s="129" t="s">
        <v>114</v>
      </c>
      <c r="C139" s="129" t="s">
        <v>75</v>
      </c>
      <c r="D139" s="129" t="s">
        <v>114</v>
      </c>
      <c r="E139" s="129" t="s">
        <v>75</v>
      </c>
    </row>
    <row r="140" spans="1:17" ht="16.2" customHeight="1" thickBot="1" x14ac:dyDescent="0.35">
      <c r="A140" s="132" t="s">
        <v>13</v>
      </c>
      <c r="B140" s="133">
        <v>0</v>
      </c>
      <c r="C140" s="133">
        <v>125.28627450980393</v>
      </c>
      <c r="D140" s="133">
        <v>0</v>
      </c>
      <c r="E140" s="133">
        <v>136.95323311764704</v>
      </c>
      <c r="H140" s="155"/>
      <c r="N140" s="155"/>
      <c r="O140" s="155"/>
      <c r="P140" s="155"/>
      <c r="Q140" s="155"/>
    </row>
    <row r="141" spans="1:17" ht="16.2" thickBot="1" x14ac:dyDescent="0.35">
      <c r="A141" s="145" t="s">
        <v>77</v>
      </c>
      <c r="B141" s="146">
        <f t="shared" ref="B141:C141" si="8">SUM(B140)</f>
        <v>0</v>
      </c>
      <c r="C141" s="147">
        <f t="shared" si="8"/>
        <v>125.28627450980393</v>
      </c>
      <c r="D141" s="146">
        <v>0</v>
      </c>
      <c r="E141" s="147">
        <f>SUM(E140)</f>
        <v>136.95323311764704</v>
      </c>
    </row>
    <row r="142" spans="1:17" ht="15.6" thickBot="1" x14ac:dyDescent="0.35">
      <c r="A142" s="148" t="s">
        <v>13</v>
      </c>
      <c r="B142" s="151">
        <v>0</v>
      </c>
      <c r="C142" s="151">
        <v>15.564705882352941</v>
      </c>
      <c r="D142" s="151">
        <v>0</v>
      </c>
      <c r="E142" s="151">
        <v>74.364705882352951</v>
      </c>
    </row>
    <row r="143" spans="1:17" ht="16.2" thickBot="1" x14ac:dyDescent="0.35">
      <c r="A143" s="145" t="s">
        <v>93</v>
      </c>
      <c r="B143" s="146">
        <f t="shared" ref="B143:C143" si="9">SUM(B142)</f>
        <v>0</v>
      </c>
      <c r="C143" s="147">
        <f t="shared" si="9"/>
        <v>15.564705882352941</v>
      </c>
      <c r="D143" s="146">
        <v>0</v>
      </c>
      <c r="E143" s="147">
        <f>SUM(E142)</f>
        <v>74.364705882352951</v>
      </c>
    </row>
    <row r="144" spans="1:17" ht="15.6" thickBot="1" x14ac:dyDescent="0.35">
      <c r="A144" s="148" t="s">
        <v>13</v>
      </c>
      <c r="B144" s="151">
        <v>0</v>
      </c>
      <c r="C144" s="151">
        <v>106.967</v>
      </c>
      <c r="D144" s="151">
        <v>0</v>
      </c>
      <c r="E144" s="151">
        <v>74.364705882352951</v>
      </c>
    </row>
    <row r="145" spans="1:17" ht="16.2" thickBot="1" x14ac:dyDescent="0.35">
      <c r="A145" s="130" t="s">
        <v>98</v>
      </c>
      <c r="B145" s="152">
        <f t="shared" ref="B145:C145" si="10">SUM(B144)</f>
        <v>0</v>
      </c>
      <c r="C145" s="138">
        <f t="shared" si="10"/>
        <v>106.967</v>
      </c>
      <c r="D145" s="152">
        <v>0</v>
      </c>
      <c r="E145" s="138">
        <f>SUM(E144)</f>
        <v>74.364705882352951</v>
      </c>
    </row>
    <row r="146" spans="1:17" ht="15.6" x14ac:dyDescent="0.3">
      <c r="A146" s="140" t="s">
        <v>3</v>
      </c>
      <c r="B146" s="141">
        <f t="shared" ref="B146:C146" si="11">B141++B143+B145</f>
        <v>0</v>
      </c>
      <c r="C146" s="141">
        <f t="shared" si="11"/>
        <v>247.81798039215687</v>
      </c>
      <c r="D146" s="141">
        <v>0</v>
      </c>
      <c r="E146" s="141">
        <f>SUM(E141,E143,E145)</f>
        <v>285.68264488235297</v>
      </c>
    </row>
    <row r="149" spans="1:17" x14ac:dyDescent="0.3">
      <c r="A149" s="397" t="s">
        <v>115</v>
      </c>
      <c r="B149" s="397"/>
      <c r="C149" s="397"/>
      <c r="D149" s="397"/>
      <c r="E149" s="397"/>
    </row>
    <row r="150" spans="1:17" x14ac:dyDescent="0.3">
      <c r="A150" s="397"/>
      <c r="B150" s="397"/>
      <c r="C150" s="397"/>
      <c r="D150" s="397"/>
      <c r="E150" s="397"/>
    </row>
    <row r="151" spans="1:17" ht="15.6" x14ac:dyDescent="0.3">
      <c r="A151" s="397"/>
      <c r="B151" s="397"/>
      <c r="C151" s="397"/>
      <c r="D151" s="397"/>
      <c r="E151" s="397"/>
      <c r="I151" s="155"/>
      <c r="J151" s="155"/>
      <c r="K151" s="155"/>
      <c r="L151" s="155"/>
      <c r="M151" s="155"/>
    </row>
    <row r="152" spans="1:17" ht="15.6" x14ac:dyDescent="0.3">
      <c r="A152" s="126"/>
      <c r="B152" s="398">
        <v>45291</v>
      </c>
      <c r="C152" s="398"/>
      <c r="D152" s="398">
        <v>45657</v>
      </c>
      <c r="E152" s="398"/>
    </row>
    <row r="153" spans="1:17" ht="18.600000000000001" thickBot="1" x14ac:dyDescent="0.35">
      <c r="A153" s="128"/>
      <c r="B153" s="129" t="s">
        <v>116</v>
      </c>
      <c r="C153" s="129" t="s">
        <v>75</v>
      </c>
      <c r="D153" s="129" t="s">
        <v>116</v>
      </c>
      <c r="E153" s="129" t="s">
        <v>75</v>
      </c>
    </row>
    <row r="154" spans="1:17" ht="16.2" customHeight="1" thickBot="1" x14ac:dyDescent="0.35">
      <c r="A154" s="132" t="s">
        <v>87</v>
      </c>
      <c r="B154" s="133">
        <v>0</v>
      </c>
      <c r="C154" s="133">
        <v>62.75</v>
      </c>
      <c r="D154" s="133">
        <v>0</v>
      </c>
      <c r="E154" s="133">
        <v>62.75</v>
      </c>
      <c r="H154" s="155"/>
      <c r="N154" s="155"/>
      <c r="O154" s="155"/>
      <c r="P154" s="155"/>
      <c r="Q154" s="155"/>
    </row>
    <row r="155" spans="1:17" ht="16.2" thickBot="1" x14ac:dyDescent="0.35">
      <c r="A155" s="130" t="s">
        <v>93</v>
      </c>
      <c r="B155" s="152">
        <f t="shared" ref="B155:C155" si="12">SUM(B154)</f>
        <v>0</v>
      </c>
      <c r="C155" s="138">
        <f t="shared" si="12"/>
        <v>62.75</v>
      </c>
      <c r="D155" s="152">
        <v>0</v>
      </c>
      <c r="E155" s="138">
        <f>SUM(E154)</f>
        <v>62.75</v>
      </c>
    </row>
    <row r="156" spans="1:17" ht="15.6" x14ac:dyDescent="0.3">
      <c r="A156" s="140" t="s">
        <v>3</v>
      </c>
      <c r="B156" s="141">
        <f t="shared" ref="B156" si="13">SUM(B153:B155)</f>
        <v>0</v>
      </c>
      <c r="C156" s="141">
        <f>SUM(C155)</f>
        <v>62.75</v>
      </c>
      <c r="D156" s="141">
        <v>0</v>
      </c>
      <c r="E156" s="141">
        <f>SUM(E155)</f>
        <v>62.75</v>
      </c>
    </row>
    <row r="159" spans="1:17" x14ac:dyDescent="0.3">
      <c r="A159" s="397" t="s">
        <v>117</v>
      </c>
      <c r="B159" s="397"/>
      <c r="C159" s="397"/>
      <c r="D159" s="397"/>
      <c r="E159" s="397"/>
    </row>
    <row r="160" spans="1:17" ht="14.7" customHeight="1" x14ac:dyDescent="0.3">
      <c r="A160" s="397"/>
      <c r="B160" s="397"/>
      <c r="C160" s="397"/>
      <c r="D160" s="397"/>
      <c r="E160" s="397"/>
    </row>
    <row r="161" spans="1:5" ht="14.7" customHeight="1" x14ac:dyDescent="0.3">
      <c r="A161" s="397"/>
      <c r="B161" s="397"/>
      <c r="C161" s="397"/>
      <c r="D161" s="397"/>
      <c r="E161" s="397"/>
    </row>
    <row r="162" spans="1:5" ht="14.7" customHeight="1" x14ac:dyDescent="0.3">
      <c r="A162" s="143"/>
      <c r="B162" s="408">
        <v>45291</v>
      </c>
      <c r="C162" s="408"/>
      <c r="D162" s="408">
        <v>45657</v>
      </c>
      <c r="E162" s="408"/>
    </row>
    <row r="163" spans="1:5" ht="16.2" thickBot="1" x14ac:dyDescent="0.35">
      <c r="A163" s="128"/>
      <c r="B163" s="129" t="s">
        <v>74</v>
      </c>
      <c r="C163" s="129" t="s">
        <v>75</v>
      </c>
      <c r="D163" s="129" t="s">
        <v>74</v>
      </c>
      <c r="E163" s="129" t="s">
        <v>75</v>
      </c>
    </row>
    <row r="164" spans="1:5" ht="15" x14ac:dyDescent="0.3">
      <c r="A164" s="132" t="s">
        <v>79</v>
      </c>
      <c r="B164" s="134">
        <v>5.74</v>
      </c>
      <c r="C164" s="133">
        <v>4.0557600000000003</v>
      </c>
      <c r="D164" s="345">
        <v>8</v>
      </c>
      <c r="E164" s="133">
        <v>7.9057599999999999</v>
      </c>
    </row>
    <row r="165" spans="1:5" ht="15" x14ac:dyDescent="0.3">
      <c r="A165" s="132" t="s">
        <v>13</v>
      </c>
      <c r="B165" s="133">
        <v>310</v>
      </c>
      <c r="C165" s="133">
        <v>62</v>
      </c>
      <c r="D165" s="133">
        <v>310</v>
      </c>
      <c r="E165" s="133">
        <v>62</v>
      </c>
    </row>
    <row r="166" spans="1:5" ht="15" x14ac:dyDescent="0.3">
      <c r="A166" s="132" t="s">
        <v>78</v>
      </c>
      <c r="B166" s="133">
        <v>402.8</v>
      </c>
      <c r="C166" s="133">
        <v>201.4</v>
      </c>
      <c r="D166" s="133">
        <v>404</v>
      </c>
      <c r="E166" s="133">
        <v>205.85</v>
      </c>
    </row>
    <row r="167" spans="1:5" ht="15.6" thickBot="1" x14ac:dyDescent="0.35">
      <c r="A167" s="348" t="s">
        <v>80</v>
      </c>
      <c r="B167" s="345">
        <v>224.5</v>
      </c>
      <c r="C167" s="345">
        <v>112.3</v>
      </c>
      <c r="D167" s="345">
        <v>225</v>
      </c>
      <c r="E167" s="345">
        <v>112</v>
      </c>
    </row>
    <row r="168" spans="1:5" ht="16.2" thickBot="1" x14ac:dyDescent="0.35">
      <c r="A168" s="145" t="s">
        <v>77</v>
      </c>
      <c r="B168" s="146">
        <f>SUM(B164:B167)</f>
        <v>943.04</v>
      </c>
      <c r="C168" s="147">
        <f>SUM(C164:C167)</f>
        <v>379.75576000000001</v>
      </c>
      <c r="D168" s="346">
        <f>SUM(D164:D167)</f>
        <v>947</v>
      </c>
      <c r="E168" s="147">
        <f>SUM(E164:E167)</f>
        <v>387.75576000000001</v>
      </c>
    </row>
    <row r="169" spans="1:5" ht="15" x14ac:dyDescent="0.3">
      <c r="A169" s="132" t="s">
        <v>79</v>
      </c>
      <c r="B169" s="345">
        <v>6.28</v>
      </c>
      <c r="C169" s="345">
        <v>5.795992</v>
      </c>
      <c r="D169" s="345">
        <v>6</v>
      </c>
      <c r="E169" s="345">
        <v>6.2495380000000003</v>
      </c>
    </row>
    <row r="170" spans="1:5" ht="15" x14ac:dyDescent="0.3">
      <c r="A170" s="348" t="s">
        <v>78</v>
      </c>
      <c r="B170" s="345">
        <v>512.16</v>
      </c>
      <c r="C170" s="345">
        <v>256.08</v>
      </c>
      <c r="D170" s="345">
        <v>512</v>
      </c>
      <c r="E170" s="345">
        <v>289</v>
      </c>
    </row>
    <row r="171" spans="1:5" ht="15.6" thickBot="1" x14ac:dyDescent="0.35">
      <c r="A171" s="285" t="s">
        <v>89</v>
      </c>
      <c r="B171" s="350">
        <v>0</v>
      </c>
      <c r="C171" s="350">
        <v>0</v>
      </c>
      <c r="D171" s="350">
        <v>480</v>
      </c>
      <c r="E171" s="350">
        <v>201</v>
      </c>
    </row>
    <row r="172" spans="1:5" ht="16.2" thickBot="1" x14ac:dyDescent="0.35">
      <c r="A172" s="130" t="s">
        <v>98</v>
      </c>
      <c r="B172" s="152">
        <f>SUM(B169:B171)</f>
        <v>518.43999999999994</v>
      </c>
      <c r="C172" s="138">
        <f>SUM(C169:C171)</f>
        <v>261.875992</v>
      </c>
      <c r="D172" s="347">
        <f>SUM(D169:D171)</f>
        <v>998</v>
      </c>
      <c r="E172" s="138">
        <f>SUM(E169:E171)</f>
        <v>496.24953799999997</v>
      </c>
    </row>
    <row r="173" spans="1:5" ht="15.6" x14ac:dyDescent="0.3">
      <c r="A173" s="140" t="s">
        <v>3</v>
      </c>
      <c r="B173" s="141">
        <f>B168+B172</f>
        <v>1461.48</v>
      </c>
      <c r="C173" s="141">
        <f t="shared" ref="C173" si="14">C168+C172</f>
        <v>641.63175200000001</v>
      </c>
      <c r="D173" s="349">
        <f>D168+D172</f>
        <v>1945</v>
      </c>
      <c r="E173" s="141">
        <f>SUM(E168,E172)</f>
        <v>884.00529800000004</v>
      </c>
    </row>
    <row r="175" spans="1:5" x14ac:dyDescent="0.3">
      <c r="B175" s="149"/>
      <c r="C175" s="149"/>
      <c r="D175" s="149"/>
      <c r="E175" s="149"/>
    </row>
    <row r="176" spans="1:5" x14ac:dyDescent="0.3">
      <c r="A176" s="409" t="s">
        <v>118</v>
      </c>
      <c r="B176" s="409"/>
      <c r="C176" s="409"/>
      <c r="D176" s="409"/>
      <c r="E176" s="409"/>
    </row>
    <row r="177" spans="1:8" x14ac:dyDescent="0.3">
      <c r="A177" s="409"/>
      <c r="B177" s="409"/>
      <c r="C177" s="409"/>
      <c r="D177" s="409"/>
      <c r="E177" s="409"/>
    </row>
    <row r="178" spans="1:8" x14ac:dyDescent="0.3">
      <c r="A178" s="409"/>
      <c r="B178" s="409"/>
      <c r="C178" s="409"/>
      <c r="D178" s="409"/>
      <c r="E178" s="409"/>
    </row>
    <row r="179" spans="1:8" ht="15.6" x14ac:dyDescent="0.3">
      <c r="A179" s="265"/>
      <c r="B179" s="408">
        <v>45291</v>
      </c>
      <c r="C179" s="408"/>
      <c r="D179" s="408">
        <v>45657</v>
      </c>
      <c r="E179" s="408"/>
    </row>
    <row r="180" spans="1:8" x14ac:dyDescent="0.3">
      <c r="A180" s="158" t="s">
        <v>14</v>
      </c>
      <c r="B180" s="413">
        <v>946.26101632179996</v>
      </c>
      <c r="C180" s="413"/>
      <c r="D180" s="413">
        <v>947.52410399999997</v>
      </c>
      <c r="E180" s="413"/>
    </row>
    <row r="181" spans="1:8" ht="15" thickBot="1" x14ac:dyDescent="0.35">
      <c r="A181" s="158" t="s">
        <v>119</v>
      </c>
      <c r="B181" s="414">
        <v>121.65684</v>
      </c>
      <c r="C181" s="414"/>
      <c r="D181" s="414">
        <v>121.65684</v>
      </c>
      <c r="E181" s="414"/>
    </row>
    <row r="182" spans="1:8" ht="16.2" thickBot="1" x14ac:dyDescent="0.35">
      <c r="A182" s="264" t="s">
        <v>120</v>
      </c>
      <c r="B182" s="410">
        <f>SUM(B180:C181)</f>
        <v>1067.9178563217999</v>
      </c>
      <c r="C182" s="410"/>
      <c r="D182" s="411">
        <f>SUM(D180:E181)</f>
        <v>1069.180944</v>
      </c>
      <c r="E182" s="411"/>
      <c r="G182" s="48"/>
    </row>
    <row r="183" spans="1:8" ht="15" thickBot="1" x14ac:dyDescent="0.35">
      <c r="A183" s="158" t="s">
        <v>121</v>
      </c>
      <c r="B183" s="412">
        <v>432</v>
      </c>
      <c r="C183" s="412"/>
      <c r="D183" s="412">
        <v>432</v>
      </c>
      <c r="E183" s="412"/>
    </row>
    <row r="184" spans="1:8" ht="31.5" customHeight="1" thickBot="1" x14ac:dyDescent="0.35">
      <c r="A184" s="264" t="s">
        <v>122</v>
      </c>
      <c r="B184" s="410">
        <f>SUM(B183)</f>
        <v>432</v>
      </c>
      <c r="C184" s="410"/>
      <c r="D184" s="411">
        <f>SUM(D183)</f>
        <v>432</v>
      </c>
      <c r="E184" s="411"/>
    </row>
    <row r="185" spans="1:8" ht="27" customHeight="1" thickBot="1" x14ac:dyDescent="0.35">
      <c r="A185" s="158" t="s">
        <v>94</v>
      </c>
      <c r="B185" s="412">
        <v>46.531140000000001</v>
      </c>
      <c r="C185" s="412"/>
      <c r="D185" s="412">
        <v>46.531140000000001</v>
      </c>
      <c r="E185" s="412"/>
    </row>
    <row r="186" spans="1:8" ht="16.2" thickBot="1" x14ac:dyDescent="0.35">
      <c r="A186" s="264" t="s">
        <v>123</v>
      </c>
      <c r="B186" s="410">
        <f>SUM(B185)</f>
        <v>46.531140000000001</v>
      </c>
      <c r="C186" s="410"/>
      <c r="D186" s="411">
        <f>SUM(D185)</f>
        <v>46.531140000000001</v>
      </c>
      <c r="E186" s="411"/>
    </row>
    <row r="187" spans="1:8" ht="15" thickBot="1" x14ac:dyDescent="0.35">
      <c r="A187" s="158" t="s">
        <v>85</v>
      </c>
      <c r="B187" s="412">
        <v>204.96</v>
      </c>
      <c r="C187" s="412"/>
      <c r="D187" s="412">
        <v>204.96</v>
      </c>
      <c r="E187" s="412"/>
    </row>
    <row r="188" spans="1:8" ht="31.8" thickBot="1" x14ac:dyDescent="0.35">
      <c r="A188" s="264" t="s">
        <v>124</v>
      </c>
      <c r="B188" s="410">
        <f>SUM(B187)</f>
        <v>204.96</v>
      </c>
      <c r="C188" s="410"/>
      <c r="D188" s="411">
        <f>SUM(D187)</f>
        <v>204.96</v>
      </c>
      <c r="E188" s="411"/>
    </row>
    <row r="189" spans="1:8" ht="15" x14ac:dyDescent="0.3">
      <c r="A189" s="158" t="s">
        <v>79</v>
      </c>
      <c r="B189" s="419">
        <f>20141.446175459+240-75.5</f>
        <v>20305.946175459001</v>
      </c>
      <c r="C189" s="419"/>
      <c r="D189" s="420">
        <v>20328</v>
      </c>
      <c r="E189" s="420"/>
    </row>
    <row r="190" spans="1:8" ht="15.6" thickBot="1" x14ac:dyDescent="0.35">
      <c r="A190" s="158" t="s">
        <v>83</v>
      </c>
      <c r="B190" s="421">
        <v>75.5</v>
      </c>
      <c r="C190" s="421"/>
      <c r="D190" s="421">
        <v>75.5</v>
      </c>
      <c r="E190" s="421"/>
    </row>
    <row r="191" spans="1:8" ht="16.2" thickBot="1" x14ac:dyDescent="0.35">
      <c r="A191" s="264" t="s">
        <v>125</v>
      </c>
      <c r="B191" s="410">
        <f>SUM(B189:C190)</f>
        <v>20381.446175459001</v>
      </c>
      <c r="C191" s="410"/>
      <c r="D191" s="410">
        <f>SUM(D189:E190)</f>
        <v>20403.5</v>
      </c>
      <c r="E191" s="410"/>
      <c r="H191" s="159"/>
    </row>
    <row r="192" spans="1:8" ht="15.6" thickBot="1" x14ac:dyDescent="0.35">
      <c r="A192" s="158" t="s">
        <v>79</v>
      </c>
      <c r="B192" s="415">
        <v>425.834</v>
      </c>
      <c r="C192" s="415"/>
      <c r="D192" s="415">
        <v>451.67</v>
      </c>
      <c r="E192" s="415"/>
      <c r="H192" s="159"/>
    </row>
    <row r="193" spans="1:9" ht="16.2" thickBot="1" x14ac:dyDescent="0.35">
      <c r="A193" s="264" t="s">
        <v>126</v>
      </c>
      <c r="B193" s="410">
        <f>SUM(B192)</f>
        <v>425.834</v>
      </c>
      <c r="C193" s="410"/>
      <c r="D193" s="411">
        <f>SUM(D192)</f>
        <v>451.67</v>
      </c>
      <c r="E193" s="411"/>
      <c r="I193" s="159"/>
    </row>
    <row r="194" spans="1:9" ht="15.6" thickBot="1" x14ac:dyDescent="0.35">
      <c r="A194" s="158" t="s">
        <v>79</v>
      </c>
      <c r="B194" s="415">
        <v>11.824576</v>
      </c>
      <c r="C194" s="415"/>
      <c r="D194" s="415">
        <v>11.753664000000001</v>
      </c>
      <c r="E194" s="415"/>
    </row>
    <row r="195" spans="1:9" ht="16.2" thickBot="1" x14ac:dyDescent="0.35">
      <c r="A195" s="264" t="s">
        <v>127</v>
      </c>
      <c r="B195" s="410">
        <f>SUM(B194)</f>
        <v>11.824576</v>
      </c>
      <c r="C195" s="410"/>
      <c r="D195" s="411">
        <f>SUM(D194)</f>
        <v>11.753664000000001</v>
      </c>
      <c r="E195" s="411"/>
    </row>
    <row r="196" spans="1:9" ht="19.95" customHeight="1" thickBot="1" x14ac:dyDescent="0.35">
      <c r="A196" s="302" t="s">
        <v>796</v>
      </c>
      <c r="B196" s="418">
        <v>0</v>
      </c>
      <c r="C196" s="418"/>
      <c r="D196" s="418">
        <v>120</v>
      </c>
      <c r="E196" s="418"/>
    </row>
    <row r="197" spans="1:9" ht="30.75" customHeight="1" thickBot="1" x14ac:dyDescent="0.35">
      <c r="A197" s="303" t="s">
        <v>788</v>
      </c>
      <c r="B197" s="417">
        <v>0</v>
      </c>
      <c r="C197" s="417"/>
      <c r="D197" s="417">
        <v>120</v>
      </c>
      <c r="E197" s="417"/>
    </row>
    <row r="198" spans="1:9" ht="33.450000000000003" customHeight="1" x14ac:dyDescent="0.3">
      <c r="A198" s="266" t="s">
        <v>128</v>
      </c>
      <c r="B198" s="416">
        <f>SUM(B182+B184+B186+B188+B191+B193+B195+B197)</f>
        <v>22570.513747780798</v>
      </c>
      <c r="C198" s="416"/>
      <c r="D198" s="416">
        <f>SUM(D182+D184+D186+D188+D191+D193+D195+D197)</f>
        <v>22739.595748</v>
      </c>
      <c r="E198" s="416"/>
    </row>
    <row r="199" spans="1:9" ht="21.45" customHeight="1" x14ac:dyDescent="0.3"/>
    <row r="200" spans="1:9" x14ac:dyDescent="0.3">
      <c r="B200" s="159"/>
    </row>
    <row r="201" spans="1:9" x14ac:dyDescent="0.3">
      <c r="A201" s="223" t="s">
        <v>129</v>
      </c>
    </row>
    <row r="202" spans="1:9" x14ac:dyDescent="0.3">
      <c r="A202" s="223" t="s">
        <v>130</v>
      </c>
    </row>
    <row r="203" spans="1:9" x14ac:dyDescent="0.3">
      <c r="A203" s="223" t="s">
        <v>131</v>
      </c>
    </row>
    <row r="204" spans="1:9" x14ac:dyDescent="0.3">
      <c r="A204" s="223" t="s">
        <v>797</v>
      </c>
    </row>
  </sheetData>
  <mergeCells count="108">
    <mergeCell ref="B188:C188"/>
    <mergeCell ref="D188:E188"/>
    <mergeCell ref="B189:C189"/>
    <mergeCell ref="D189:E189"/>
    <mergeCell ref="B190:C190"/>
    <mergeCell ref="D190:E190"/>
    <mergeCell ref="B185:C185"/>
    <mergeCell ref="D185:E185"/>
    <mergeCell ref="B186:C186"/>
    <mergeCell ref="D186:E186"/>
    <mergeCell ref="B187:C187"/>
    <mergeCell ref="D187:E187"/>
    <mergeCell ref="B194:C194"/>
    <mergeCell ref="D194:E194"/>
    <mergeCell ref="B195:C195"/>
    <mergeCell ref="D195:E195"/>
    <mergeCell ref="B198:C198"/>
    <mergeCell ref="D198:E198"/>
    <mergeCell ref="B191:C191"/>
    <mergeCell ref="D191:E191"/>
    <mergeCell ref="B192:C192"/>
    <mergeCell ref="D192:E192"/>
    <mergeCell ref="B193:C193"/>
    <mergeCell ref="D193:E193"/>
    <mergeCell ref="D197:E197"/>
    <mergeCell ref="D196:E196"/>
    <mergeCell ref="B197:C197"/>
    <mergeCell ref="B196:C196"/>
    <mergeCell ref="B182:C182"/>
    <mergeCell ref="D182:E182"/>
    <mergeCell ref="B183:C183"/>
    <mergeCell ref="D183:E183"/>
    <mergeCell ref="B184:C184"/>
    <mergeCell ref="D184:E184"/>
    <mergeCell ref="B179:C179"/>
    <mergeCell ref="D179:E179"/>
    <mergeCell ref="B180:C180"/>
    <mergeCell ref="D180:E180"/>
    <mergeCell ref="B181:C181"/>
    <mergeCell ref="D181:E181"/>
    <mergeCell ref="B152:C152"/>
    <mergeCell ref="D152:E152"/>
    <mergeCell ref="A159:E161"/>
    <mergeCell ref="B162:C162"/>
    <mergeCell ref="D162:E162"/>
    <mergeCell ref="A176:E178"/>
    <mergeCell ref="B128:C128"/>
    <mergeCell ref="D128:E128"/>
    <mergeCell ref="A135:E137"/>
    <mergeCell ref="B138:C138"/>
    <mergeCell ref="D138:E138"/>
    <mergeCell ref="A149:E151"/>
    <mergeCell ref="A113:E115"/>
    <mergeCell ref="B116:C116"/>
    <mergeCell ref="D116:E116"/>
    <mergeCell ref="A125:E127"/>
    <mergeCell ref="B82:C82"/>
    <mergeCell ref="D82:E82"/>
    <mergeCell ref="A92:E94"/>
    <mergeCell ref="B95:C95"/>
    <mergeCell ref="D95:E95"/>
    <mergeCell ref="A103:E105"/>
    <mergeCell ref="I59:M60"/>
    <mergeCell ref="I62:J63"/>
    <mergeCell ref="L62:M63"/>
    <mergeCell ref="A79:E81"/>
    <mergeCell ref="I65:I66"/>
    <mergeCell ref="J65:J66"/>
    <mergeCell ref="L65:L66"/>
    <mergeCell ref="M65:M66"/>
    <mergeCell ref="B106:C106"/>
    <mergeCell ref="D106:E106"/>
    <mergeCell ref="A1:M3"/>
    <mergeCell ref="I6:M11"/>
    <mergeCell ref="A9:E11"/>
    <mergeCell ref="B12:C12"/>
    <mergeCell ref="D12:E12"/>
    <mergeCell ref="I13:J14"/>
    <mergeCell ref="A14:E14"/>
    <mergeCell ref="I23:J24"/>
    <mergeCell ref="I26:J27"/>
    <mergeCell ref="L26:M27"/>
    <mergeCell ref="A51:E51"/>
    <mergeCell ref="I37:J38"/>
    <mergeCell ref="L37:M38"/>
    <mergeCell ref="I46:I47"/>
    <mergeCell ref="I49:J51"/>
    <mergeCell ref="L49:M51"/>
    <mergeCell ref="I16:J17"/>
    <mergeCell ref="L16:M17"/>
    <mergeCell ref="I19:I20"/>
    <mergeCell ref="J19:J20"/>
    <mergeCell ref="L19:L20"/>
    <mergeCell ref="M19:M20"/>
    <mergeCell ref="I29:I30"/>
    <mergeCell ref="J29:J30"/>
    <mergeCell ref="L29:L30"/>
    <mergeCell ref="M29:M30"/>
    <mergeCell ref="A40:E40"/>
    <mergeCell ref="I52:J52"/>
    <mergeCell ref="I53:J54"/>
    <mergeCell ref="L52:M52"/>
    <mergeCell ref="L53:M54"/>
    <mergeCell ref="I40:I41"/>
    <mergeCell ref="J40:J41"/>
    <mergeCell ref="L40:L41"/>
    <mergeCell ref="M40:M41"/>
    <mergeCell ref="I34:I35"/>
  </mergeCells>
  <pageMargins left="0.25" right="0.25" top="0.75" bottom="0.75" header="0.3" footer="0.3"/>
  <pageSetup paperSize="9" scale="53" fitToWidth="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BE34D-9F17-46A0-A8AF-2454FD942E32}">
  <sheetPr>
    <pageSetUpPr fitToPage="1"/>
  </sheetPr>
  <dimension ref="A1:Q625"/>
  <sheetViews>
    <sheetView showGridLines="0" zoomScale="61" zoomScaleNormal="85" workbookViewId="0">
      <selection activeCell="R7" sqref="R7"/>
    </sheetView>
  </sheetViews>
  <sheetFormatPr baseColWidth="10" defaultColWidth="11.44140625" defaultRowHeight="14.4" x14ac:dyDescent="0.3"/>
  <cols>
    <col min="1" max="1" width="24.44140625" style="43" customWidth="1"/>
    <col min="2" max="2" width="55.21875" style="43" customWidth="1"/>
    <col min="3" max="3" width="39.21875" style="43" customWidth="1"/>
    <col min="4" max="4" width="22.77734375" style="43" customWidth="1"/>
    <col min="5" max="5" width="21.44140625" style="46" customWidth="1"/>
    <col min="6" max="6" width="23.21875" style="46" customWidth="1"/>
    <col min="7" max="7" width="28.5546875" style="46" customWidth="1"/>
    <col min="8" max="8" width="24" style="43" customWidth="1"/>
    <col min="9" max="9" width="13.44140625" style="43" customWidth="1"/>
    <col min="10" max="10" width="21.77734375" style="43" customWidth="1"/>
    <col min="11" max="11" width="43" style="43" customWidth="1"/>
    <col min="12" max="12" width="11.44140625" style="43"/>
    <col min="13" max="13" width="11.44140625" style="43" customWidth="1"/>
    <col min="14" max="16384" width="11.44140625" style="43"/>
  </cols>
  <sheetData>
    <row r="1" spans="1:13" ht="15" customHeight="1" x14ac:dyDescent="0.3">
      <c r="A1" s="422" t="s">
        <v>767</v>
      </c>
      <c r="B1" s="422"/>
      <c r="C1" s="422"/>
      <c r="D1" s="422"/>
      <c r="E1" s="422"/>
      <c r="F1" s="422"/>
      <c r="G1" s="422"/>
      <c r="H1" s="422"/>
      <c r="I1" s="422"/>
      <c r="J1" s="422"/>
      <c r="K1" s="422"/>
    </row>
    <row r="2" spans="1:13" ht="15" customHeight="1" x14ac:dyDescent="0.3">
      <c r="A2" s="422"/>
      <c r="B2" s="422"/>
      <c r="C2" s="422"/>
      <c r="D2" s="422"/>
      <c r="E2" s="422"/>
      <c r="F2" s="422"/>
      <c r="G2" s="422"/>
      <c r="H2" s="422"/>
      <c r="I2" s="422"/>
      <c r="J2" s="422"/>
      <c r="K2" s="422"/>
    </row>
    <row r="3" spans="1:13" ht="55.2" customHeight="1" x14ac:dyDescent="0.3">
      <c r="A3" s="422"/>
      <c r="B3" s="422"/>
      <c r="C3" s="422"/>
      <c r="D3" s="422"/>
      <c r="E3" s="422"/>
      <c r="F3" s="422"/>
      <c r="G3" s="422"/>
      <c r="H3" s="422"/>
      <c r="I3" s="422"/>
      <c r="J3" s="422"/>
      <c r="K3" s="422"/>
    </row>
    <row r="4" spans="1:13" ht="16.95" customHeight="1" x14ac:dyDescent="0.3">
      <c r="A4" s="274"/>
      <c r="B4" s="274"/>
      <c r="C4" s="274"/>
      <c r="D4" s="276" t="s">
        <v>0</v>
      </c>
      <c r="E4" s="275"/>
      <c r="F4" s="275"/>
      <c r="G4" s="275"/>
      <c r="H4" s="274"/>
      <c r="I4" s="274"/>
      <c r="J4" s="274"/>
      <c r="K4" s="274"/>
    </row>
    <row r="5" spans="1:13" s="202" customFormat="1" ht="48" customHeight="1" x14ac:dyDescent="0.3">
      <c r="A5" s="200" t="s">
        <v>132</v>
      </c>
      <c r="B5" s="66" t="s">
        <v>133</v>
      </c>
      <c r="C5" s="66" t="s">
        <v>134</v>
      </c>
      <c r="D5" s="66" t="s">
        <v>135</v>
      </c>
      <c r="E5" s="67" t="s">
        <v>136</v>
      </c>
      <c r="F5" s="68" t="s">
        <v>137</v>
      </c>
      <c r="G5" s="68" t="s">
        <v>138</v>
      </c>
      <c r="H5" s="69" t="s">
        <v>139</v>
      </c>
      <c r="I5" s="69" t="s">
        <v>140</v>
      </c>
      <c r="J5" s="69" t="s">
        <v>141</v>
      </c>
      <c r="K5" s="69" t="s">
        <v>142</v>
      </c>
    </row>
    <row r="6" spans="1:13" s="202" customFormat="1" x14ac:dyDescent="0.3">
      <c r="A6" s="85" t="s">
        <v>0</v>
      </c>
      <c r="B6" s="102" t="s">
        <v>0</v>
      </c>
      <c r="C6" s="300" t="s">
        <v>0</v>
      </c>
      <c r="D6" s="85" t="s">
        <v>168</v>
      </c>
      <c r="E6" s="106"/>
      <c r="F6" s="106">
        <v>0</v>
      </c>
      <c r="G6" s="106">
        <v>120</v>
      </c>
      <c r="H6" s="85" t="s">
        <v>0</v>
      </c>
      <c r="I6" s="102"/>
      <c r="J6" s="85"/>
      <c r="K6" s="85" t="s">
        <v>15</v>
      </c>
    </row>
    <row r="7" spans="1:13" s="202" customFormat="1" x14ac:dyDescent="0.3">
      <c r="A7" s="85" t="s">
        <v>90</v>
      </c>
      <c r="B7" s="85" t="s">
        <v>11</v>
      </c>
      <c r="C7" s="300" t="s">
        <v>766</v>
      </c>
      <c r="D7" s="85" t="s">
        <v>743</v>
      </c>
      <c r="E7" s="315"/>
      <c r="F7" s="106"/>
      <c r="G7" s="106"/>
      <c r="H7" s="85"/>
      <c r="I7" s="102" t="s">
        <v>489</v>
      </c>
      <c r="J7" s="85" t="s">
        <v>145</v>
      </c>
      <c r="K7" s="85" t="s">
        <v>11</v>
      </c>
      <c r="L7" s="270"/>
      <c r="M7" s="270"/>
    </row>
    <row r="8" spans="1:13" s="202" customFormat="1" x14ac:dyDescent="0.3">
      <c r="A8" s="85" t="s">
        <v>14</v>
      </c>
      <c r="B8" s="102" t="s">
        <v>143</v>
      </c>
      <c r="C8" s="300" t="s">
        <v>144</v>
      </c>
      <c r="D8" s="85" t="s">
        <v>98</v>
      </c>
      <c r="E8" s="106">
        <v>0.94</v>
      </c>
      <c r="F8" s="106">
        <v>0.94</v>
      </c>
      <c r="G8" s="106">
        <f>Tableau154[[#This Row],[Gross capacity (MW)]]*Tableau154[[#This Row],[EDF Stake (%)]]</f>
        <v>0.46586399999999994</v>
      </c>
      <c r="H8" s="85">
        <v>2010</v>
      </c>
      <c r="I8" s="102">
        <v>0.49559999999999998</v>
      </c>
      <c r="J8" s="85" t="s">
        <v>145</v>
      </c>
      <c r="K8" s="85" t="s">
        <v>14</v>
      </c>
      <c r="L8" s="270"/>
      <c r="M8" s="270"/>
    </row>
    <row r="9" spans="1:13" s="202" customFormat="1" x14ac:dyDescent="0.3">
      <c r="A9" s="85" t="s">
        <v>94</v>
      </c>
      <c r="B9" s="102" t="s">
        <v>123</v>
      </c>
      <c r="C9" s="300" t="s">
        <v>146</v>
      </c>
      <c r="D9" s="85" t="s">
        <v>743</v>
      </c>
      <c r="E9" s="106">
        <v>2.35</v>
      </c>
      <c r="F9" s="106">
        <v>2.35</v>
      </c>
      <c r="G9" s="106">
        <f>Tableau154[[#This Row],[EDF Stake (%)]]*Tableau154[[#This Row],[Gross capacity (MW)]]</f>
        <v>0.82250000000000001</v>
      </c>
      <c r="H9" s="316">
        <v>2020</v>
      </c>
      <c r="I9" s="317">
        <v>0.35</v>
      </c>
      <c r="J9" s="85" t="s">
        <v>145</v>
      </c>
      <c r="K9" s="85" t="s">
        <v>15</v>
      </c>
      <c r="L9" s="270"/>
      <c r="M9" s="270"/>
    </row>
    <row r="10" spans="1:13" s="202" customFormat="1" x14ac:dyDescent="0.3">
      <c r="A10" s="85" t="s">
        <v>14</v>
      </c>
      <c r="B10" s="102" t="s">
        <v>148</v>
      </c>
      <c r="C10" s="300" t="s">
        <v>149</v>
      </c>
      <c r="D10" s="85" t="s">
        <v>98</v>
      </c>
      <c r="E10" s="106">
        <v>4.5</v>
      </c>
      <c r="F10" s="106">
        <v>4.5</v>
      </c>
      <c r="G10" s="106">
        <v>2.23</v>
      </c>
      <c r="H10" s="85">
        <v>2023</v>
      </c>
      <c r="I10" s="102">
        <v>0.97170000000000001</v>
      </c>
      <c r="J10" s="85" t="s">
        <v>145</v>
      </c>
      <c r="K10" s="85" t="s">
        <v>14</v>
      </c>
      <c r="L10" s="270"/>
      <c r="M10" s="270"/>
    </row>
    <row r="11" spans="1:13" s="202" customFormat="1" x14ac:dyDescent="0.3">
      <c r="A11" s="85" t="s">
        <v>14</v>
      </c>
      <c r="B11" s="102" t="s">
        <v>150</v>
      </c>
      <c r="C11" s="300" t="s">
        <v>151</v>
      </c>
      <c r="D11" s="85" t="s">
        <v>98</v>
      </c>
      <c r="E11" s="106">
        <v>41</v>
      </c>
      <c r="F11" s="106">
        <v>41</v>
      </c>
      <c r="G11" s="106">
        <v>20.32</v>
      </c>
      <c r="H11" s="318">
        <v>2023</v>
      </c>
      <c r="I11" s="319">
        <v>0.97170000000000001</v>
      </c>
      <c r="J11" s="85" t="s">
        <v>145</v>
      </c>
      <c r="K11" s="85" t="s">
        <v>14</v>
      </c>
      <c r="L11" s="270"/>
      <c r="M11" s="270"/>
    </row>
    <row r="12" spans="1:13" s="202" customFormat="1" x14ac:dyDescent="0.3">
      <c r="A12" s="85" t="s">
        <v>14</v>
      </c>
      <c r="B12" s="102" t="s">
        <v>152</v>
      </c>
      <c r="C12" s="300" t="s">
        <v>153</v>
      </c>
      <c r="D12" s="85" t="s">
        <v>154</v>
      </c>
      <c r="E12" s="106">
        <v>3.7</v>
      </c>
      <c r="F12" s="106">
        <v>3.7</v>
      </c>
      <c r="G12" s="106">
        <f>Tableau154[[#This Row],[Gross capacity (MW)]]*Tableau154[[#This Row],[EDF Stake (%)]]</f>
        <v>3.5952900000000003</v>
      </c>
      <c r="H12" s="85">
        <v>2010</v>
      </c>
      <c r="I12" s="102">
        <v>0.97170000000000001</v>
      </c>
      <c r="J12" s="85" t="s">
        <v>145</v>
      </c>
      <c r="K12" s="85" t="s">
        <v>14</v>
      </c>
      <c r="L12" s="270"/>
      <c r="M12" s="270"/>
    </row>
    <row r="13" spans="1:13" s="202" customFormat="1" x14ac:dyDescent="0.3">
      <c r="A13" s="85" t="s">
        <v>14</v>
      </c>
      <c r="B13" s="102" t="s">
        <v>152</v>
      </c>
      <c r="C13" s="300" t="s">
        <v>155</v>
      </c>
      <c r="D13" s="85" t="s">
        <v>154</v>
      </c>
      <c r="E13" s="106">
        <v>2.42</v>
      </c>
      <c r="F13" s="106">
        <v>2.42</v>
      </c>
      <c r="G13" s="106">
        <f>Tableau154[[#This Row],[Gross capacity (MW)]]*Tableau154[[#This Row],[EDF Stake (%)]]</f>
        <v>2.3515139999999999</v>
      </c>
      <c r="H13" s="318">
        <v>2014</v>
      </c>
      <c r="I13" s="319">
        <v>0.97170000000000001</v>
      </c>
      <c r="J13" s="85" t="s">
        <v>145</v>
      </c>
      <c r="K13" s="85" t="s">
        <v>14</v>
      </c>
      <c r="L13" s="270"/>
      <c r="M13" s="270"/>
    </row>
    <row r="14" spans="1:13" s="202" customFormat="1" x14ac:dyDescent="0.3">
      <c r="A14" s="85" t="s">
        <v>94</v>
      </c>
      <c r="B14" s="102" t="s">
        <v>123</v>
      </c>
      <c r="C14" s="300" t="s">
        <v>156</v>
      </c>
      <c r="D14" s="85" t="s">
        <v>743</v>
      </c>
      <c r="E14" s="106">
        <v>4.2</v>
      </c>
      <c r="F14" s="106">
        <v>4.2</v>
      </c>
      <c r="G14" s="106">
        <f>Tableau154[[#This Row],[EDF Stake (%)]]*Tableau154[[#This Row],[Gross capacity (MW)]]</f>
        <v>2.88246</v>
      </c>
      <c r="H14" s="85">
        <v>2022</v>
      </c>
      <c r="I14" s="102">
        <v>0.68630000000000002</v>
      </c>
      <c r="J14" s="85" t="s">
        <v>145</v>
      </c>
      <c r="K14" s="85" t="s">
        <v>15</v>
      </c>
      <c r="L14" s="270"/>
      <c r="M14" s="270"/>
    </row>
    <row r="15" spans="1:13" s="202" customFormat="1" x14ac:dyDescent="0.3">
      <c r="A15" s="85" t="s">
        <v>94</v>
      </c>
      <c r="B15" s="102" t="s">
        <v>123</v>
      </c>
      <c r="C15" s="300" t="s">
        <v>157</v>
      </c>
      <c r="D15" s="85" t="s">
        <v>743</v>
      </c>
      <c r="E15" s="106">
        <v>5.65</v>
      </c>
      <c r="F15" s="106">
        <v>5.65</v>
      </c>
      <c r="G15" s="106">
        <f>Tableau154[[#This Row],[EDF Stake (%)]]*Tableau154[[#This Row],[Gross capacity (MW)]]</f>
        <v>3.8775950000000003</v>
      </c>
      <c r="H15" s="316">
        <v>2020</v>
      </c>
      <c r="I15" s="317">
        <v>0.68630000000000002</v>
      </c>
      <c r="J15" s="85" t="s">
        <v>145</v>
      </c>
      <c r="K15" s="85" t="s">
        <v>15</v>
      </c>
      <c r="L15" s="270"/>
      <c r="M15" s="270"/>
    </row>
    <row r="16" spans="1:13" s="202" customFormat="1" x14ac:dyDescent="0.3">
      <c r="A16" s="85" t="s">
        <v>14</v>
      </c>
      <c r="B16" s="102" t="s">
        <v>158</v>
      </c>
      <c r="C16" s="300" t="s">
        <v>159</v>
      </c>
      <c r="D16" s="85" t="s">
        <v>154</v>
      </c>
      <c r="E16" s="106">
        <v>2.0219999999999998</v>
      </c>
      <c r="F16" s="106">
        <v>2.0219999999999998</v>
      </c>
      <c r="G16" s="106">
        <f>Tableau154[[#This Row],[Gross capacity (MW)]]*Tableau154[[#This Row],[EDF Stake (%)]]</f>
        <v>1.9647773999999998</v>
      </c>
      <c r="H16" s="85">
        <v>2022</v>
      </c>
      <c r="I16" s="102">
        <v>0.97170000000000001</v>
      </c>
      <c r="J16" s="85" t="s">
        <v>145</v>
      </c>
      <c r="K16" s="85" t="s">
        <v>14</v>
      </c>
      <c r="L16" s="270"/>
      <c r="M16" s="270"/>
    </row>
    <row r="17" spans="1:13" s="202" customFormat="1" x14ac:dyDescent="0.3">
      <c r="A17" s="85" t="s">
        <v>14</v>
      </c>
      <c r="B17" s="102" t="s">
        <v>160</v>
      </c>
      <c r="C17" s="300" t="s">
        <v>161</v>
      </c>
      <c r="D17" s="85" t="s">
        <v>162</v>
      </c>
      <c r="E17" s="106">
        <v>774.23</v>
      </c>
      <c r="F17" s="106">
        <v>774.23</v>
      </c>
      <c r="G17" s="106">
        <f>Tableau154[[#This Row],[Gross capacity (MW)]]*Tableau154[[#This Row],[EDF Stake (%)]]</f>
        <v>752.31929100000002</v>
      </c>
      <c r="H17" s="318">
        <v>2006</v>
      </c>
      <c r="I17" s="319">
        <v>0.97170000000000001</v>
      </c>
      <c r="J17" s="85" t="s">
        <v>145</v>
      </c>
      <c r="K17" s="85" t="s">
        <v>14</v>
      </c>
      <c r="L17" s="270"/>
      <c r="M17" s="270"/>
    </row>
    <row r="18" spans="1:13" s="202" customFormat="1" x14ac:dyDescent="0.3">
      <c r="A18" s="85" t="s">
        <v>14</v>
      </c>
      <c r="B18" s="102" t="s">
        <v>160</v>
      </c>
      <c r="C18" s="102" t="s">
        <v>161</v>
      </c>
      <c r="D18" s="85" t="s">
        <v>98</v>
      </c>
      <c r="E18" s="106">
        <v>3.298</v>
      </c>
      <c r="F18" s="106">
        <v>3.298</v>
      </c>
      <c r="G18" s="106">
        <f>Tableau154[[#This Row],[Gross capacity (MW)]]*Tableau154[[#This Row],[EDF Stake (%)]]</f>
        <v>3.2046665999999999</v>
      </c>
      <c r="H18" s="85">
        <v>2008</v>
      </c>
      <c r="I18" s="102">
        <v>0.97170000000000001</v>
      </c>
      <c r="J18" s="85" t="s">
        <v>145</v>
      </c>
      <c r="K18" s="85" t="s">
        <v>14</v>
      </c>
      <c r="L18" s="270"/>
      <c r="M18" s="270"/>
    </row>
    <row r="19" spans="1:13" s="202" customFormat="1" x14ac:dyDescent="0.3">
      <c r="A19" s="85" t="s">
        <v>14</v>
      </c>
      <c r="B19" s="102" t="s">
        <v>158</v>
      </c>
      <c r="C19" s="300" t="s">
        <v>163</v>
      </c>
      <c r="D19" s="85" t="s">
        <v>154</v>
      </c>
      <c r="E19" s="106">
        <v>2.02</v>
      </c>
      <c r="F19" s="106">
        <v>2.02</v>
      </c>
      <c r="G19" s="106">
        <f>Tableau154[[#This Row],[Gross capacity (MW)]]*Tableau154[[#This Row],[EDF Stake (%)]]</f>
        <v>1.962834</v>
      </c>
      <c r="H19" s="85">
        <v>2021</v>
      </c>
      <c r="I19" s="102">
        <v>0.97170000000000001</v>
      </c>
      <c r="J19" s="85" t="s">
        <v>145</v>
      </c>
      <c r="K19" s="85" t="s">
        <v>14</v>
      </c>
      <c r="L19" s="270"/>
      <c r="M19" s="270"/>
    </row>
    <row r="20" spans="1:13" s="202" customFormat="1" x14ac:dyDescent="0.3">
      <c r="A20" s="85" t="s">
        <v>14</v>
      </c>
      <c r="B20" s="102" t="s">
        <v>164</v>
      </c>
      <c r="C20" s="300" t="s">
        <v>165</v>
      </c>
      <c r="D20" s="85" t="s">
        <v>166</v>
      </c>
      <c r="E20" s="106">
        <v>1</v>
      </c>
      <c r="F20" s="106">
        <v>1</v>
      </c>
      <c r="G20" s="106">
        <f>Tableau154[[#This Row],[Gross capacity (MW)]]*Tableau154[[#This Row],[EDF Stake (%)]]</f>
        <v>0.97170000000000001</v>
      </c>
      <c r="H20" s="318">
        <v>2020</v>
      </c>
      <c r="I20" s="319">
        <v>0.97170000000000001</v>
      </c>
      <c r="J20" s="85" t="s">
        <v>145</v>
      </c>
      <c r="K20" s="85" t="s">
        <v>14</v>
      </c>
      <c r="L20" s="270"/>
      <c r="M20" s="270"/>
    </row>
    <row r="21" spans="1:13" s="202" customFormat="1" x14ac:dyDescent="0.3">
      <c r="A21" s="85" t="s">
        <v>94</v>
      </c>
      <c r="B21" s="102" t="s">
        <v>123</v>
      </c>
      <c r="C21" s="300" t="s">
        <v>167</v>
      </c>
      <c r="D21" s="85" t="s">
        <v>168</v>
      </c>
      <c r="E21" s="106">
        <v>9</v>
      </c>
      <c r="F21" s="106">
        <v>9</v>
      </c>
      <c r="G21" s="106">
        <f>Tableau154[[#This Row],[EDF Stake (%)]]*Tableau154[[#This Row],[Gross capacity (MW)]]</f>
        <v>6.1767000000000003</v>
      </c>
      <c r="H21" s="85">
        <v>1965</v>
      </c>
      <c r="I21" s="102">
        <v>0.68630000000000002</v>
      </c>
      <c r="J21" s="85" t="s">
        <v>145</v>
      </c>
      <c r="K21" s="85" t="s">
        <v>15</v>
      </c>
      <c r="L21" s="270"/>
      <c r="M21" s="270"/>
    </row>
    <row r="22" spans="1:13" s="202" customFormat="1" x14ac:dyDescent="0.3">
      <c r="A22" s="85" t="s">
        <v>94</v>
      </c>
      <c r="B22" s="102" t="s">
        <v>123</v>
      </c>
      <c r="C22" s="300" t="s">
        <v>169</v>
      </c>
      <c r="D22" s="85" t="s">
        <v>168</v>
      </c>
      <c r="E22" s="106">
        <v>7</v>
      </c>
      <c r="F22" s="106">
        <v>7</v>
      </c>
      <c r="G22" s="106">
        <f>Tableau154[[#This Row],[EDF Stake (%)]]*Tableau154[[#This Row],[Gross capacity (MW)]]</f>
        <v>4.8041</v>
      </c>
      <c r="H22" s="318">
        <v>1980</v>
      </c>
      <c r="I22" s="319">
        <v>0.68630000000000002</v>
      </c>
      <c r="J22" s="85" t="s">
        <v>145</v>
      </c>
      <c r="K22" s="85" t="s">
        <v>15</v>
      </c>
      <c r="L22" s="270"/>
      <c r="M22" s="270"/>
    </row>
    <row r="23" spans="1:13" s="202" customFormat="1" x14ac:dyDescent="0.3">
      <c r="A23" s="85" t="s">
        <v>14</v>
      </c>
      <c r="B23" s="102" t="s">
        <v>170</v>
      </c>
      <c r="C23" s="300" t="s">
        <v>171</v>
      </c>
      <c r="D23" s="85" t="s">
        <v>147</v>
      </c>
      <c r="E23" s="106">
        <v>70</v>
      </c>
      <c r="F23" s="106">
        <v>70</v>
      </c>
      <c r="G23" s="106">
        <f>Tableau154[[#This Row],[Gross capacity (MW)]]*Tableau154[[#This Row],[EDF Stake (%)]]</f>
        <v>34.692</v>
      </c>
      <c r="H23" s="85">
        <v>2005</v>
      </c>
      <c r="I23" s="102">
        <v>0.49559999999999998</v>
      </c>
      <c r="J23" s="85" t="s">
        <v>145</v>
      </c>
      <c r="K23" s="85" t="s">
        <v>14</v>
      </c>
      <c r="L23" s="270"/>
      <c r="M23" s="270"/>
    </row>
    <row r="24" spans="1:13" s="202" customFormat="1" x14ac:dyDescent="0.3">
      <c r="A24" s="85" t="s">
        <v>94</v>
      </c>
      <c r="B24" s="102" t="s">
        <v>123</v>
      </c>
      <c r="C24" s="300" t="s">
        <v>172</v>
      </c>
      <c r="D24" s="85" t="s">
        <v>98</v>
      </c>
      <c r="E24" s="106">
        <v>0.14000000000000001</v>
      </c>
      <c r="F24" s="106">
        <v>0.14000000000000001</v>
      </c>
      <c r="G24" s="106">
        <f>Tableau154[[#This Row],[EDF Stake (%)]]*Tableau154[[#This Row],[Gross capacity (MW)]]</f>
        <v>9.6082000000000015E-2</v>
      </c>
      <c r="H24" s="318">
        <v>2021</v>
      </c>
      <c r="I24" s="319">
        <v>0.68630000000000002</v>
      </c>
      <c r="J24" s="85" t="s">
        <v>145</v>
      </c>
      <c r="K24" s="85" t="s">
        <v>15</v>
      </c>
      <c r="L24" s="270"/>
      <c r="M24" s="270"/>
    </row>
    <row r="25" spans="1:13" s="202" customFormat="1" x14ac:dyDescent="0.3">
      <c r="A25" s="85" t="s">
        <v>94</v>
      </c>
      <c r="B25" s="102" t="s">
        <v>123</v>
      </c>
      <c r="C25" s="300" t="s">
        <v>180</v>
      </c>
      <c r="D25" s="85" t="s">
        <v>7</v>
      </c>
      <c r="E25" s="106">
        <v>25</v>
      </c>
      <c r="F25" s="106">
        <v>25</v>
      </c>
      <c r="G25" s="106">
        <f>Tableau154[[#This Row],[EDF Stake (%)]]*Tableau154[[#This Row],[Gross capacity (MW)]]</f>
        <v>17.157499999999999</v>
      </c>
      <c r="H25" s="85">
        <v>2013</v>
      </c>
      <c r="I25" s="102">
        <v>0.68630000000000002</v>
      </c>
      <c r="J25" s="85" t="s">
        <v>145</v>
      </c>
      <c r="K25" s="85" t="s">
        <v>15</v>
      </c>
      <c r="L25" s="270"/>
      <c r="M25" s="270"/>
    </row>
    <row r="26" spans="1:13" s="202" customFormat="1" x14ac:dyDescent="0.3">
      <c r="A26" s="85" t="s">
        <v>94</v>
      </c>
      <c r="B26" s="102" t="s">
        <v>123</v>
      </c>
      <c r="C26" s="300" t="s">
        <v>374</v>
      </c>
      <c r="D26" s="85" t="s">
        <v>7</v>
      </c>
      <c r="E26" s="106">
        <v>25</v>
      </c>
      <c r="F26" s="106">
        <v>25</v>
      </c>
      <c r="G26" s="106">
        <f>Tableau154[[#This Row],[EDF Stake (%)]]*Tableau154[[#This Row],[Gross capacity (MW)]]</f>
        <v>17.157499999999999</v>
      </c>
      <c r="H26" s="318">
        <v>2013</v>
      </c>
      <c r="I26" s="319">
        <v>0.68630000000000002</v>
      </c>
      <c r="J26" s="85" t="s">
        <v>145</v>
      </c>
      <c r="K26" s="85" t="s">
        <v>15</v>
      </c>
      <c r="L26" s="270"/>
      <c r="M26" s="270"/>
    </row>
    <row r="27" spans="1:13" s="202" customFormat="1" x14ac:dyDescent="0.3">
      <c r="A27" s="85" t="s">
        <v>94</v>
      </c>
      <c r="B27" s="102" t="s">
        <v>123</v>
      </c>
      <c r="C27" s="300" t="s">
        <v>375</v>
      </c>
      <c r="D27" s="85" t="s">
        <v>7</v>
      </c>
      <c r="E27" s="106">
        <v>64</v>
      </c>
      <c r="F27" s="106">
        <v>64</v>
      </c>
      <c r="G27" s="106">
        <f>Tableau154[[#This Row],[EDF Stake (%)]]*Tableau154[[#This Row],[Gross capacity (MW)]]</f>
        <v>43.923200000000001</v>
      </c>
      <c r="H27" s="85">
        <v>2016</v>
      </c>
      <c r="I27" s="102">
        <v>0.68630000000000002</v>
      </c>
      <c r="J27" s="85" t="s">
        <v>145</v>
      </c>
      <c r="K27" s="85" t="s">
        <v>15</v>
      </c>
      <c r="L27" s="270"/>
      <c r="M27" s="270"/>
    </row>
    <row r="28" spans="1:13" s="202" customFormat="1" x14ac:dyDescent="0.3">
      <c r="A28" s="85" t="s">
        <v>94</v>
      </c>
      <c r="B28" s="102" t="s">
        <v>123</v>
      </c>
      <c r="C28" s="300" t="s">
        <v>376</v>
      </c>
      <c r="D28" s="85" t="s">
        <v>7</v>
      </c>
      <c r="E28" s="106">
        <v>64</v>
      </c>
      <c r="F28" s="106">
        <v>64</v>
      </c>
      <c r="G28" s="106">
        <f>Tableau154[[#This Row],[EDF Stake (%)]]*Tableau154[[#This Row],[Gross capacity (MW)]]</f>
        <v>43.923200000000001</v>
      </c>
      <c r="H28" s="318">
        <v>2016</v>
      </c>
      <c r="I28" s="319">
        <v>0.68630000000000002</v>
      </c>
      <c r="J28" s="85" t="s">
        <v>145</v>
      </c>
      <c r="K28" s="85" t="s">
        <v>15</v>
      </c>
      <c r="L28" s="270"/>
      <c r="M28" s="270"/>
    </row>
    <row r="29" spans="1:13" s="202" customFormat="1" x14ac:dyDescent="0.3">
      <c r="A29" s="85" t="s">
        <v>94</v>
      </c>
      <c r="B29" s="102" t="s">
        <v>123</v>
      </c>
      <c r="C29" s="300" t="s">
        <v>181</v>
      </c>
      <c r="D29" s="85" t="s">
        <v>743</v>
      </c>
      <c r="E29" s="106">
        <v>3.4</v>
      </c>
      <c r="F29" s="106">
        <v>3.4</v>
      </c>
      <c r="G29" s="106">
        <f>Tableau154[[#This Row],[EDF Stake (%)]]*Tableau154[[#This Row],[Gross capacity (MW)]]</f>
        <v>2.3334199999999998</v>
      </c>
      <c r="H29" s="85">
        <v>2013</v>
      </c>
      <c r="I29" s="102">
        <v>0.68630000000000002</v>
      </c>
      <c r="J29" s="85" t="s">
        <v>145</v>
      </c>
      <c r="K29" s="85" t="s">
        <v>15</v>
      </c>
      <c r="L29" s="270"/>
      <c r="M29" s="270"/>
    </row>
    <row r="30" spans="1:13" s="202" customFormat="1" x14ac:dyDescent="0.3">
      <c r="A30" s="85" t="s">
        <v>79</v>
      </c>
      <c r="B30" s="102" t="s">
        <v>182</v>
      </c>
      <c r="C30" s="300" t="s">
        <v>183</v>
      </c>
      <c r="D30" s="85" t="s">
        <v>184</v>
      </c>
      <c r="E30" s="106">
        <v>125</v>
      </c>
      <c r="F30" s="106">
        <v>125</v>
      </c>
      <c r="G30" s="106">
        <f>Tableau154[[#This Row],[EDF Stake (%)]]*Tableau154[[#This Row],[Gross capacity (MW)]]</f>
        <v>125</v>
      </c>
      <c r="H30" s="318">
        <v>1998</v>
      </c>
      <c r="I30" s="319">
        <v>1</v>
      </c>
      <c r="J30" s="85" t="s">
        <v>145</v>
      </c>
      <c r="K30" s="85" t="s">
        <v>9</v>
      </c>
      <c r="L30" s="270"/>
      <c r="M30" s="270"/>
    </row>
    <row r="31" spans="1:13" s="202" customFormat="1" x14ac:dyDescent="0.3">
      <c r="A31" s="85" t="s">
        <v>79</v>
      </c>
      <c r="B31" s="102" t="s">
        <v>182</v>
      </c>
      <c r="C31" s="300" t="s">
        <v>185</v>
      </c>
      <c r="D31" s="85" t="s">
        <v>184</v>
      </c>
      <c r="E31" s="106">
        <v>129</v>
      </c>
      <c r="F31" s="106">
        <v>129</v>
      </c>
      <c r="G31" s="106">
        <f>Tableau154[[#This Row],[Gross capacity (MW)]]*Tableau154[[#This Row],[EDF Stake (%)]]</f>
        <v>129</v>
      </c>
      <c r="H31" s="85">
        <v>2007</v>
      </c>
      <c r="I31" s="102">
        <v>1</v>
      </c>
      <c r="J31" s="85" t="s">
        <v>145</v>
      </c>
      <c r="K31" s="85" t="s">
        <v>9</v>
      </c>
      <c r="L31" s="270"/>
      <c r="M31" s="270"/>
    </row>
    <row r="32" spans="1:13" s="202" customFormat="1" x14ac:dyDescent="0.3">
      <c r="A32" s="85" t="s">
        <v>79</v>
      </c>
      <c r="B32" s="102" t="s">
        <v>182</v>
      </c>
      <c r="C32" s="300" t="s">
        <v>186</v>
      </c>
      <c r="D32" s="85" t="s">
        <v>168</v>
      </c>
      <c r="E32" s="106">
        <v>104</v>
      </c>
      <c r="F32" s="106">
        <v>104</v>
      </c>
      <c r="G32" s="106">
        <v>104</v>
      </c>
      <c r="H32" s="318">
        <v>1947</v>
      </c>
      <c r="I32" s="319">
        <v>1</v>
      </c>
      <c r="J32" s="85" t="s">
        <v>145</v>
      </c>
      <c r="K32" s="85" t="s">
        <v>9</v>
      </c>
      <c r="L32" s="270"/>
      <c r="M32" s="270"/>
    </row>
    <row r="33" spans="1:17" s="202" customFormat="1" x14ac:dyDescent="0.3">
      <c r="A33" s="85" t="s">
        <v>79</v>
      </c>
      <c r="B33" s="102" t="s">
        <v>182</v>
      </c>
      <c r="C33" s="300" t="s">
        <v>187</v>
      </c>
      <c r="D33" s="85" t="s">
        <v>168</v>
      </c>
      <c r="E33" s="106">
        <v>87</v>
      </c>
      <c r="F33" s="106">
        <v>87</v>
      </c>
      <c r="G33" s="106">
        <v>87</v>
      </c>
      <c r="H33" s="85">
        <v>1950</v>
      </c>
      <c r="I33" s="102">
        <v>1</v>
      </c>
      <c r="J33" s="85" t="s">
        <v>145</v>
      </c>
      <c r="K33" s="85" t="s">
        <v>9</v>
      </c>
      <c r="L33" s="270"/>
      <c r="M33" s="270"/>
    </row>
    <row r="34" spans="1:17" s="202" customFormat="1" x14ac:dyDescent="0.3">
      <c r="A34" s="85" t="s">
        <v>79</v>
      </c>
      <c r="B34" s="102" t="s">
        <v>182</v>
      </c>
      <c r="C34" s="300" t="s">
        <v>188</v>
      </c>
      <c r="D34" s="85" t="s">
        <v>168</v>
      </c>
      <c r="E34" s="106">
        <v>54.86</v>
      </c>
      <c r="F34" s="106">
        <v>54.86</v>
      </c>
      <c r="G34" s="106">
        <v>54.86</v>
      </c>
      <c r="H34" s="318">
        <v>1978</v>
      </c>
      <c r="I34" s="319">
        <v>1</v>
      </c>
      <c r="J34" s="85" t="s">
        <v>145</v>
      </c>
      <c r="K34" s="85" t="s">
        <v>9</v>
      </c>
      <c r="L34" s="270"/>
      <c r="M34" s="270"/>
    </row>
    <row r="35" spans="1:17" s="202" customFormat="1" x14ac:dyDescent="0.3">
      <c r="A35" s="85" t="s">
        <v>79</v>
      </c>
      <c r="B35" s="102" t="s">
        <v>182</v>
      </c>
      <c r="C35" s="300" t="s">
        <v>189</v>
      </c>
      <c r="D35" s="85" t="s">
        <v>168</v>
      </c>
      <c r="E35" s="106">
        <v>52.22</v>
      </c>
      <c r="F35" s="106">
        <v>52.22</v>
      </c>
      <c r="G35" s="106">
        <v>52.22</v>
      </c>
      <c r="H35" s="85">
        <v>1928</v>
      </c>
      <c r="I35" s="102">
        <v>1</v>
      </c>
      <c r="J35" s="85" t="s">
        <v>145</v>
      </c>
      <c r="K35" s="85" t="s">
        <v>9</v>
      </c>
      <c r="L35" s="270"/>
      <c r="M35" s="270"/>
    </row>
    <row r="36" spans="1:17" s="202" customFormat="1" x14ac:dyDescent="0.3">
      <c r="A36" s="85" t="s">
        <v>14</v>
      </c>
      <c r="B36" s="102" t="s">
        <v>158</v>
      </c>
      <c r="C36" s="300" t="s">
        <v>190</v>
      </c>
      <c r="D36" s="85" t="s">
        <v>154</v>
      </c>
      <c r="E36" s="106">
        <v>0.6</v>
      </c>
      <c r="F36" s="106">
        <v>0.6</v>
      </c>
      <c r="G36" s="106">
        <f>Tableau154[[#This Row],[Gross capacity (MW)]]*Tableau154[[#This Row],[EDF Stake (%)]]</f>
        <v>0.58301999999999998</v>
      </c>
      <c r="H36" s="318">
        <v>2022</v>
      </c>
      <c r="I36" s="319">
        <v>0.97170000000000001</v>
      </c>
      <c r="J36" s="85" t="s">
        <v>145</v>
      </c>
      <c r="K36" s="85" t="s">
        <v>14</v>
      </c>
      <c r="L36" s="270"/>
      <c r="M36" s="270"/>
    </row>
    <row r="37" spans="1:17" s="202" customFormat="1" x14ac:dyDescent="0.3">
      <c r="A37" s="85" t="s">
        <v>14</v>
      </c>
      <c r="B37" s="102" t="s">
        <v>143</v>
      </c>
      <c r="C37" s="300" t="s">
        <v>191</v>
      </c>
      <c r="D37" s="85" t="s">
        <v>147</v>
      </c>
      <c r="E37" s="106">
        <v>10</v>
      </c>
      <c r="F37" s="307">
        <v>10</v>
      </c>
      <c r="G37" s="106">
        <f>Tableau154[[#This Row],[Gross capacity (MW)]]*Tableau154[[#This Row],[EDF Stake (%)]]</f>
        <v>4.9559999999999995</v>
      </c>
      <c r="H37" s="85">
        <v>2008</v>
      </c>
      <c r="I37" s="102">
        <v>0.49559999999999998</v>
      </c>
      <c r="J37" s="85" t="s">
        <v>145</v>
      </c>
      <c r="K37" s="85" t="s">
        <v>14</v>
      </c>
      <c r="L37" s="270"/>
      <c r="M37" s="270"/>
    </row>
    <row r="38" spans="1:17" s="202" customFormat="1" x14ac:dyDescent="0.3">
      <c r="A38" s="85" t="s">
        <v>14</v>
      </c>
      <c r="B38" s="102" t="s">
        <v>170</v>
      </c>
      <c r="C38" s="300" t="s">
        <v>192</v>
      </c>
      <c r="D38" s="85" t="s">
        <v>147</v>
      </c>
      <c r="E38" s="106">
        <v>12</v>
      </c>
      <c r="F38" s="307">
        <v>12</v>
      </c>
      <c r="G38" s="106">
        <f>Tableau154[[#This Row],[Gross capacity (MW)]]*Tableau154[[#This Row],[EDF Stake (%)]]</f>
        <v>5.9471999999999996</v>
      </c>
      <c r="H38" s="318">
        <v>2014</v>
      </c>
      <c r="I38" s="319">
        <v>0.49559999999999998</v>
      </c>
      <c r="J38" s="85" t="s">
        <v>145</v>
      </c>
      <c r="K38" s="85" t="s">
        <v>14</v>
      </c>
      <c r="L38" s="270"/>
      <c r="M38" s="270"/>
    </row>
    <row r="39" spans="1:17" s="202" customFormat="1" x14ac:dyDescent="0.3">
      <c r="A39" s="85" t="s">
        <v>193</v>
      </c>
      <c r="B39" s="102" t="s">
        <v>194</v>
      </c>
      <c r="C39" s="300" t="s">
        <v>195</v>
      </c>
      <c r="D39" s="85" t="s">
        <v>184</v>
      </c>
      <c r="E39" s="106">
        <v>210.71999999999997</v>
      </c>
      <c r="F39" s="106">
        <f>+Tableau154[[#This Row],[Gross capacity (MW)]]</f>
        <v>210.71999999999997</v>
      </c>
      <c r="G39" s="106">
        <f>Tableau154[[#This Row],[EDF Stake (%)]]*Tableau154[[#This Row],[Gross capacity (MW)]]</f>
        <v>210.71999999999997</v>
      </c>
      <c r="H39" s="85">
        <v>2014</v>
      </c>
      <c r="I39" s="102">
        <v>1</v>
      </c>
      <c r="J39" s="85" t="s">
        <v>145</v>
      </c>
      <c r="K39" s="85" t="s">
        <v>196</v>
      </c>
      <c r="L39" s="270"/>
      <c r="M39" s="270"/>
    </row>
    <row r="40" spans="1:17" s="202" customFormat="1" x14ac:dyDescent="0.3">
      <c r="A40" s="85" t="s">
        <v>193</v>
      </c>
      <c r="B40" s="102" t="s">
        <v>182</v>
      </c>
      <c r="C40" s="300" t="s">
        <v>803</v>
      </c>
      <c r="D40" s="85" t="s">
        <v>184</v>
      </c>
      <c r="E40" s="106">
        <v>23</v>
      </c>
      <c r="F40" s="106">
        <f>Tableau154[[#This Row],[Gross capacity (MW)]]</f>
        <v>23</v>
      </c>
      <c r="G40" s="106">
        <f>Tableau154[[#This Row],[Gross capacity (MW)]]*Tableau154[[#This Row],[EDF Stake (%)]]</f>
        <v>23</v>
      </c>
      <c r="H40" s="318" t="s">
        <v>197</v>
      </c>
      <c r="I40" s="319">
        <v>1</v>
      </c>
      <c r="J40" s="85" t="s">
        <v>145</v>
      </c>
      <c r="K40" s="85" t="s">
        <v>196</v>
      </c>
      <c r="L40" s="270"/>
      <c r="M40" s="270"/>
    </row>
    <row r="41" spans="1:17" s="202" customFormat="1" x14ac:dyDescent="0.3">
      <c r="A41" s="85" t="s">
        <v>79</v>
      </c>
      <c r="B41" s="102" t="s">
        <v>182</v>
      </c>
      <c r="C41" s="300" t="s">
        <v>198</v>
      </c>
      <c r="D41" s="85" t="s">
        <v>199</v>
      </c>
      <c r="E41" s="106">
        <v>1310</v>
      </c>
      <c r="F41" s="106">
        <v>1310</v>
      </c>
      <c r="G41" s="106">
        <f>Tableau154[[#This Row],[EDF Stake (%)]]*Tableau154[[#This Row],[Gross capacity (MW)]]</f>
        <v>1310</v>
      </c>
      <c r="H41" s="85">
        <v>1988</v>
      </c>
      <c r="I41" s="102">
        <v>1</v>
      </c>
      <c r="J41" s="85" t="s">
        <v>145</v>
      </c>
      <c r="K41" s="85" t="s">
        <v>9</v>
      </c>
      <c r="M41" s="270"/>
      <c r="N41" s="270"/>
      <c r="O41" s="309"/>
      <c r="P41" s="270"/>
      <c r="Q41" s="270"/>
    </row>
    <row r="42" spans="1:17" s="202" customFormat="1" x14ac:dyDescent="0.3">
      <c r="A42" s="85" t="s">
        <v>79</v>
      </c>
      <c r="B42" s="102" t="s">
        <v>182</v>
      </c>
      <c r="C42" s="300" t="s">
        <v>200</v>
      </c>
      <c r="D42" s="85" t="s">
        <v>199</v>
      </c>
      <c r="E42" s="106">
        <v>1310</v>
      </c>
      <c r="F42" s="106">
        <v>1310</v>
      </c>
      <c r="G42" s="106">
        <f>Tableau154[[#This Row],[Gross capacity (MW)]]*Tableau154[[#This Row],[EDF Stake (%)]]</f>
        <v>1310</v>
      </c>
      <c r="H42" s="318">
        <v>1989</v>
      </c>
      <c r="I42" s="319">
        <v>1</v>
      </c>
      <c r="J42" s="85" t="s">
        <v>145</v>
      </c>
      <c r="K42" s="85" t="s">
        <v>9</v>
      </c>
      <c r="L42" s="270"/>
      <c r="M42" s="270"/>
    </row>
    <row r="43" spans="1:17" s="202" customFormat="1" x14ac:dyDescent="0.3">
      <c r="A43" s="85" t="s">
        <v>14</v>
      </c>
      <c r="B43" s="102" t="s">
        <v>143</v>
      </c>
      <c r="C43" s="102" t="s">
        <v>201</v>
      </c>
      <c r="D43" s="85" t="s">
        <v>98</v>
      </c>
      <c r="E43" s="106">
        <v>0.74060000000000004</v>
      </c>
      <c r="F43" s="106">
        <v>0.74060000000000004</v>
      </c>
      <c r="G43" s="106">
        <f>Tableau154[[#This Row],[Gross capacity (MW)]]*Tableau154[[#This Row],[EDF Stake (%)]]</f>
        <v>0.36702447432000002</v>
      </c>
      <c r="H43" s="85">
        <v>2011</v>
      </c>
      <c r="I43" s="102">
        <f>0.51*0.97172</f>
        <v>0.4955772</v>
      </c>
      <c r="J43" s="85" t="s">
        <v>145</v>
      </c>
      <c r="K43" s="85" t="s">
        <v>14</v>
      </c>
      <c r="L43" s="270"/>
      <c r="M43" s="270"/>
    </row>
    <row r="44" spans="1:17" s="202" customFormat="1" x14ac:dyDescent="0.3">
      <c r="A44" s="85" t="s">
        <v>94</v>
      </c>
      <c r="B44" s="102" t="s">
        <v>123</v>
      </c>
      <c r="C44" s="300" t="s">
        <v>202</v>
      </c>
      <c r="D44" s="85" t="s">
        <v>743</v>
      </c>
      <c r="E44" s="106">
        <v>4</v>
      </c>
      <c r="F44" s="106">
        <v>4</v>
      </c>
      <c r="G44" s="106">
        <f>Tableau154[[#This Row],[EDF Stake (%)]]*Tableau154[[#This Row],[Gross capacity (MW)]]</f>
        <v>2.7452000000000001</v>
      </c>
      <c r="H44" s="318">
        <v>2016</v>
      </c>
      <c r="I44" s="319">
        <v>0.68630000000000002</v>
      </c>
      <c r="J44" s="85" t="s">
        <v>145</v>
      </c>
      <c r="K44" s="85" t="s">
        <v>15</v>
      </c>
      <c r="L44" s="270"/>
      <c r="M44" s="270"/>
    </row>
    <row r="45" spans="1:17" s="202" customFormat="1" x14ac:dyDescent="0.3">
      <c r="A45" s="85" t="s">
        <v>94</v>
      </c>
      <c r="B45" s="102" t="s">
        <v>123</v>
      </c>
      <c r="C45" s="300" t="s">
        <v>203</v>
      </c>
      <c r="D45" s="85" t="s">
        <v>743</v>
      </c>
      <c r="E45" s="106">
        <v>2</v>
      </c>
      <c r="F45" s="106">
        <v>2</v>
      </c>
      <c r="G45" s="106">
        <f>Tableau154[[#This Row],[EDF Stake (%)]]*Tableau154[[#This Row],[Gross capacity (MW)]]</f>
        <v>1.3726</v>
      </c>
      <c r="H45" s="85">
        <v>2015</v>
      </c>
      <c r="I45" s="102">
        <v>0.68630000000000002</v>
      </c>
      <c r="J45" s="85" t="s">
        <v>145</v>
      </c>
      <c r="K45" s="85" t="s">
        <v>15</v>
      </c>
      <c r="L45" s="270"/>
      <c r="M45" s="270"/>
    </row>
    <row r="46" spans="1:17" s="202" customFormat="1" x14ac:dyDescent="0.3">
      <c r="A46" s="85" t="s">
        <v>94</v>
      </c>
      <c r="B46" s="102" t="s">
        <v>123</v>
      </c>
      <c r="C46" s="300" t="s">
        <v>204</v>
      </c>
      <c r="D46" s="85" t="s">
        <v>743</v>
      </c>
      <c r="E46" s="106">
        <v>4.4000000000000004</v>
      </c>
      <c r="F46" s="106">
        <v>4.4000000000000004</v>
      </c>
      <c r="G46" s="106">
        <f>Tableau154[[#This Row],[EDF Stake (%)]]*Tableau154[[#This Row],[Gross capacity (MW)]]</f>
        <v>3.0197200000000004</v>
      </c>
      <c r="H46" s="316">
        <v>2021</v>
      </c>
      <c r="I46" s="317">
        <v>0.68630000000000002</v>
      </c>
      <c r="J46" s="85" t="s">
        <v>145</v>
      </c>
      <c r="K46" s="85" t="s">
        <v>15</v>
      </c>
      <c r="L46" s="270"/>
      <c r="M46" s="270"/>
    </row>
    <row r="47" spans="1:17" s="202" customFormat="1" x14ac:dyDescent="0.3">
      <c r="A47" s="85" t="s">
        <v>94</v>
      </c>
      <c r="B47" s="102" t="s">
        <v>123</v>
      </c>
      <c r="C47" s="300" t="s">
        <v>205</v>
      </c>
      <c r="D47" s="85" t="s">
        <v>743</v>
      </c>
      <c r="E47" s="106">
        <v>5.9950000000000001</v>
      </c>
      <c r="F47" s="106">
        <v>5.9950000000000001</v>
      </c>
      <c r="G47" s="106">
        <f>Tableau154[[#This Row],[EDF Stake (%)]]*Tableau154[[#This Row],[Gross capacity (MW)]]</f>
        <v>4.1143685000000003</v>
      </c>
      <c r="H47" s="85">
        <v>2009</v>
      </c>
      <c r="I47" s="102">
        <v>0.68630000000000002</v>
      </c>
      <c r="J47" s="85" t="s">
        <v>145</v>
      </c>
      <c r="K47" s="85" t="s">
        <v>15</v>
      </c>
      <c r="L47" s="270"/>
      <c r="M47" s="270"/>
    </row>
    <row r="48" spans="1:17" s="202" customFormat="1" x14ac:dyDescent="0.3">
      <c r="A48" s="85" t="s">
        <v>94</v>
      </c>
      <c r="B48" s="102" t="s">
        <v>123</v>
      </c>
      <c r="C48" s="300" t="s">
        <v>206</v>
      </c>
      <c r="D48" s="85" t="s">
        <v>743</v>
      </c>
      <c r="E48" s="106">
        <v>10</v>
      </c>
      <c r="F48" s="106">
        <v>10</v>
      </c>
      <c r="G48" s="106">
        <f>Tableau154[[#This Row],[EDF Stake (%)]]*Tableau154[[#This Row],[Gross capacity (MW)]]</f>
        <v>6.8630000000000004</v>
      </c>
      <c r="H48" s="318">
        <v>2015</v>
      </c>
      <c r="I48" s="319">
        <v>0.68630000000000002</v>
      </c>
      <c r="J48" s="85" t="s">
        <v>145</v>
      </c>
      <c r="K48" s="85" t="s">
        <v>15</v>
      </c>
      <c r="L48" s="270"/>
      <c r="M48" s="270"/>
    </row>
    <row r="49" spans="1:13" s="202" customFormat="1" x14ac:dyDescent="0.3">
      <c r="A49" s="85" t="s">
        <v>14</v>
      </c>
      <c r="B49" s="102" t="s">
        <v>152</v>
      </c>
      <c r="C49" s="300" t="s">
        <v>207</v>
      </c>
      <c r="D49" s="85" t="s">
        <v>154</v>
      </c>
      <c r="E49" s="106">
        <v>0.36</v>
      </c>
      <c r="F49" s="106">
        <v>0.36</v>
      </c>
      <c r="G49" s="106">
        <f>Tableau154[[#This Row],[Gross capacity (MW)]]*Tableau154[[#This Row],[EDF Stake (%)]]</f>
        <v>0.34981200000000001</v>
      </c>
      <c r="H49" s="85"/>
      <c r="I49" s="102">
        <v>0.97170000000000001</v>
      </c>
      <c r="J49" s="85" t="s">
        <v>145</v>
      </c>
      <c r="K49" s="85" t="s">
        <v>14</v>
      </c>
      <c r="L49" s="270"/>
      <c r="M49" s="270"/>
    </row>
    <row r="50" spans="1:13" s="202" customFormat="1" x14ac:dyDescent="0.3">
      <c r="A50" s="85" t="s">
        <v>94</v>
      </c>
      <c r="B50" s="102" t="s">
        <v>123</v>
      </c>
      <c r="C50" s="300" t="s">
        <v>208</v>
      </c>
      <c r="D50" s="85" t="s">
        <v>743</v>
      </c>
      <c r="E50" s="106">
        <v>14</v>
      </c>
      <c r="F50" s="106">
        <v>14</v>
      </c>
      <c r="G50" s="106">
        <f>Tableau154[[#This Row],[EDF Stake (%)]]*Tableau154[[#This Row],[Gross capacity (MW)]]</f>
        <v>9.6082000000000001</v>
      </c>
      <c r="H50" s="318">
        <v>2010</v>
      </c>
      <c r="I50" s="319">
        <v>0.68630000000000002</v>
      </c>
      <c r="J50" s="85" t="s">
        <v>145</v>
      </c>
      <c r="K50" s="85" t="s">
        <v>15</v>
      </c>
      <c r="L50" s="270"/>
      <c r="M50" s="270"/>
    </row>
    <row r="51" spans="1:13" s="202" customFormat="1" x14ac:dyDescent="0.3">
      <c r="A51" s="85" t="s">
        <v>94</v>
      </c>
      <c r="B51" s="102" t="s">
        <v>123</v>
      </c>
      <c r="C51" s="300" t="s">
        <v>209</v>
      </c>
      <c r="D51" s="85" t="s">
        <v>743</v>
      </c>
      <c r="E51" s="106">
        <v>2.2999999999999998</v>
      </c>
      <c r="F51" s="106">
        <v>2.2999999999999998</v>
      </c>
      <c r="G51" s="106">
        <f>Tableau154[[#This Row],[EDF Stake (%)]]*Tableau154[[#This Row],[Gross capacity (MW)]]</f>
        <v>1.5784899999999999</v>
      </c>
      <c r="H51" s="85">
        <v>2014</v>
      </c>
      <c r="I51" s="102">
        <v>0.68630000000000002</v>
      </c>
      <c r="J51" s="85" t="s">
        <v>145</v>
      </c>
      <c r="K51" s="85" t="s">
        <v>15</v>
      </c>
      <c r="L51" s="270"/>
      <c r="M51" s="270"/>
    </row>
    <row r="52" spans="1:13" s="202" customFormat="1" x14ac:dyDescent="0.3">
      <c r="A52" s="85" t="s">
        <v>79</v>
      </c>
      <c r="B52" s="102" t="s">
        <v>182</v>
      </c>
      <c r="C52" s="300" t="s">
        <v>210</v>
      </c>
      <c r="D52" s="85" t="s">
        <v>168</v>
      </c>
      <c r="E52" s="106">
        <v>76</v>
      </c>
      <c r="F52" s="106">
        <v>76</v>
      </c>
      <c r="G52" s="106">
        <v>76</v>
      </c>
      <c r="H52" s="318">
        <v>1935</v>
      </c>
      <c r="I52" s="319">
        <v>1</v>
      </c>
      <c r="J52" s="85" t="s">
        <v>145</v>
      </c>
      <c r="K52" s="85" t="s">
        <v>9</v>
      </c>
      <c r="L52" s="270"/>
      <c r="M52" s="270"/>
    </row>
    <row r="53" spans="1:13" s="202" customFormat="1" x14ac:dyDescent="0.3">
      <c r="A53" s="85" t="s">
        <v>79</v>
      </c>
      <c r="B53" s="102" t="s">
        <v>182</v>
      </c>
      <c r="C53" s="300" t="s">
        <v>211</v>
      </c>
      <c r="D53" s="85" t="s">
        <v>199</v>
      </c>
      <c r="E53" s="106">
        <v>910</v>
      </c>
      <c r="F53" s="106">
        <v>910</v>
      </c>
      <c r="G53" s="106">
        <f>Tableau154[[#This Row],[Gross capacity (MW)]]*Tableau154[[#This Row],[EDF Stake (%)]]</f>
        <v>910</v>
      </c>
      <c r="H53" s="85">
        <v>1981</v>
      </c>
      <c r="I53" s="102">
        <v>1</v>
      </c>
      <c r="J53" s="85" t="s">
        <v>145</v>
      </c>
      <c r="K53" s="85" t="s">
        <v>9</v>
      </c>
      <c r="L53" s="270"/>
      <c r="M53" s="270"/>
    </row>
    <row r="54" spans="1:13" s="202" customFormat="1" x14ac:dyDescent="0.3">
      <c r="A54" s="85" t="s">
        <v>79</v>
      </c>
      <c r="B54" s="102" t="s">
        <v>182</v>
      </c>
      <c r="C54" s="300" t="s">
        <v>212</v>
      </c>
      <c r="D54" s="85" t="s">
        <v>199</v>
      </c>
      <c r="E54" s="106">
        <v>910</v>
      </c>
      <c r="F54" s="106">
        <v>910</v>
      </c>
      <c r="G54" s="106">
        <f>Tableau154[[#This Row],[EDF Stake (%)]]*Tableau154[[#This Row],[Gross capacity (MW)]]</f>
        <v>910</v>
      </c>
      <c r="H54" s="318">
        <v>1983</v>
      </c>
      <c r="I54" s="319">
        <v>1</v>
      </c>
      <c r="J54" s="85" t="s">
        <v>145</v>
      </c>
      <c r="K54" s="85" t="s">
        <v>9</v>
      </c>
      <c r="L54" s="270"/>
      <c r="M54" s="270"/>
    </row>
    <row r="55" spans="1:13" s="202" customFormat="1" x14ac:dyDescent="0.3">
      <c r="A55" s="85" t="s">
        <v>79</v>
      </c>
      <c r="B55" s="102" t="s">
        <v>182</v>
      </c>
      <c r="C55" s="300" t="s">
        <v>213</v>
      </c>
      <c r="D55" s="85" t="s">
        <v>199</v>
      </c>
      <c r="E55" s="106">
        <v>910</v>
      </c>
      <c r="F55" s="106">
        <v>910</v>
      </c>
      <c r="G55" s="106">
        <f>Tableau154[[#This Row],[Gross capacity (MW)]]*Tableau154[[#This Row],[EDF Stake (%)]]</f>
        <v>910</v>
      </c>
      <c r="H55" s="85">
        <v>1983</v>
      </c>
      <c r="I55" s="102">
        <v>1</v>
      </c>
      <c r="J55" s="85" t="s">
        <v>145</v>
      </c>
      <c r="K55" s="85" t="s">
        <v>9</v>
      </c>
      <c r="L55" s="270"/>
      <c r="M55" s="270"/>
    </row>
    <row r="56" spans="1:13" s="202" customFormat="1" x14ac:dyDescent="0.3">
      <c r="A56" s="85" t="s">
        <v>79</v>
      </c>
      <c r="B56" s="102" t="s">
        <v>182</v>
      </c>
      <c r="C56" s="300" t="s">
        <v>214</v>
      </c>
      <c r="D56" s="85" t="s">
        <v>199</v>
      </c>
      <c r="E56" s="106">
        <v>910</v>
      </c>
      <c r="F56" s="106">
        <v>910</v>
      </c>
      <c r="G56" s="106">
        <f>Tableau154[[#This Row],[EDF Stake (%)]]*Tableau154[[#This Row],[Gross capacity (MW)]]</f>
        <v>910</v>
      </c>
      <c r="H56" s="318">
        <v>1983</v>
      </c>
      <c r="I56" s="319">
        <v>1</v>
      </c>
      <c r="J56" s="85" t="s">
        <v>145</v>
      </c>
      <c r="K56" s="85" t="s">
        <v>9</v>
      </c>
      <c r="L56" s="270"/>
      <c r="M56" s="270"/>
    </row>
    <row r="57" spans="1:13" s="202" customFormat="1" x14ac:dyDescent="0.3">
      <c r="A57" s="85" t="s">
        <v>79</v>
      </c>
      <c r="B57" s="102" t="s">
        <v>182</v>
      </c>
      <c r="C57" s="300" t="s">
        <v>215</v>
      </c>
      <c r="D57" s="85" t="s">
        <v>162</v>
      </c>
      <c r="E57" s="106">
        <v>427</v>
      </c>
      <c r="F57" s="106">
        <v>427</v>
      </c>
      <c r="G57" s="106">
        <f>Tableau154[[#This Row],[Gross capacity (MW)]]*Tableau154[[#This Row],[EDF Stake (%)]]</f>
        <v>427</v>
      </c>
      <c r="H57" s="85">
        <v>2011</v>
      </c>
      <c r="I57" s="102">
        <v>1</v>
      </c>
      <c r="J57" s="85" t="s">
        <v>145</v>
      </c>
      <c r="K57" s="85" t="s">
        <v>9</v>
      </c>
      <c r="L57" s="270"/>
      <c r="M57" s="270"/>
    </row>
    <row r="58" spans="1:13" s="202" customFormat="1" x14ac:dyDescent="0.3">
      <c r="A58" s="85" t="s">
        <v>14</v>
      </c>
      <c r="B58" s="102" t="s">
        <v>143</v>
      </c>
      <c r="C58" s="300" t="s">
        <v>216</v>
      </c>
      <c r="D58" s="85" t="s">
        <v>147</v>
      </c>
      <c r="E58" s="106">
        <v>74</v>
      </c>
      <c r="F58" s="106">
        <v>74</v>
      </c>
      <c r="G58" s="106">
        <f>Tableau154[[#This Row],[Gross capacity (MW)]]*Tableau154[[#This Row],[EDF Stake (%)]]</f>
        <v>36.674399999999999</v>
      </c>
      <c r="H58" s="318">
        <v>2012</v>
      </c>
      <c r="I58" s="319">
        <v>0.49559999999999998</v>
      </c>
      <c r="J58" s="85" t="s">
        <v>145</v>
      </c>
      <c r="K58" s="85" t="s">
        <v>14</v>
      </c>
      <c r="L58" s="270"/>
      <c r="M58" s="270"/>
    </row>
    <row r="59" spans="1:13" s="202" customFormat="1" x14ac:dyDescent="0.3">
      <c r="A59" s="85" t="s">
        <v>79</v>
      </c>
      <c r="B59" s="102" t="s">
        <v>182</v>
      </c>
      <c r="C59" s="300" t="s">
        <v>217</v>
      </c>
      <c r="D59" s="85" t="s">
        <v>168</v>
      </c>
      <c r="E59" s="106">
        <v>235</v>
      </c>
      <c r="F59" s="106">
        <v>235</v>
      </c>
      <c r="G59" s="106">
        <v>235</v>
      </c>
      <c r="H59" s="85">
        <v>1952</v>
      </c>
      <c r="I59" s="102">
        <v>1</v>
      </c>
      <c r="J59" s="85" t="s">
        <v>145</v>
      </c>
      <c r="K59" s="85" t="s">
        <v>9</v>
      </c>
      <c r="L59" s="270"/>
      <c r="M59" s="270"/>
    </row>
    <row r="60" spans="1:13" s="202" customFormat="1" x14ac:dyDescent="0.3">
      <c r="A60" s="85" t="s">
        <v>79</v>
      </c>
      <c r="B60" s="102" t="s">
        <v>182</v>
      </c>
      <c r="C60" s="300" t="s">
        <v>218</v>
      </c>
      <c r="D60" s="85" t="s">
        <v>162</v>
      </c>
      <c r="E60" s="106">
        <v>585</v>
      </c>
      <c r="F60" s="106">
        <v>585</v>
      </c>
      <c r="G60" s="106">
        <f>Tableau154[[#This Row],[Gross capacity (MW)]]*Tableau154[[#This Row],[EDF Stake (%)]]</f>
        <v>585</v>
      </c>
      <c r="H60" s="318">
        <v>2016</v>
      </c>
      <c r="I60" s="319">
        <v>1</v>
      </c>
      <c r="J60" s="85" t="s">
        <v>145</v>
      </c>
      <c r="K60" s="85" t="s">
        <v>9</v>
      </c>
      <c r="L60" s="270"/>
      <c r="M60" s="270"/>
    </row>
    <row r="61" spans="1:13" s="202" customFormat="1" x14ac:dyDescent="0.3">
      <c r="A61" s="85" t="s">
        <v>14</v>
      </c>
      <c r="B61" s="102" t="s">
        <v>143</v>
      </c>
      <c r="C61" s="300" t="s">
        <v>219</v>
      </c>
      <c r="D61" s="85" t="s">
        <v>147</v>
      </c>
      <c r="E61" s="106">
        <v>10</v>
      </c>
      <c r="F61" s="106">
        <v>10</v>
      </c>
      <c r="G61" s="106">
        <f>Tableau154[[#This Row],[Gross capacity (MW)]]*Tableau154[[#This Row],[EDF Stake (%)]]</f>
        <v>4.9559999999999995</v>
      </c>
      <c r="H61" s="85">
        <v>2012</v>
      </c>
      <c r="I61" s="102">
        <v>0.49559999999999998</v>
      </c>
      <c r="J61" s="85" t="s">
        <v>145</v>
      </c>
      <c r="K61" s="85" t="s">
        <v>14</v>
      </c>
      <c r="L61" s="270"/>
      <c r="M61" s="270"/>
    </row>
    <row r="62" spans="1:13" s="202" customFormat="1" x14ac:dyDescent="0.3">
      <c r="A62" s="85" t="s">
        <v>79</v>
      </c>
      <c r="B62" s="102" t="s">
        <v>182</v>
      </c>
      <c r="C62" s="300" t="s">
        <v>220</v>
      </c>
      <c r="D62" s="85" t="s">
        <v>184</v>
      </c>
      <c r="E62" s="106">
        <v>85</v>
      </c>
      <c r="F62" s="106">
        <v>85</v>
      </c>
      <c r="G62" s="106">
        <f>Tableau154[[#This Row],[EDF Stake (%)]]*Tableau154[[#This Row],[Gross capacity (MW)]]</f>
        <v>85</v>
      </c>
      <c r="H62" s="318">
        <v>1980</v>
      </c>
      <c r="I62" s="319">
        <v>1</v>
      </c>
      <c r="J62" s="85" t="s">
        <v>145</v>
      </c>
      <c r="K62" s="85" t="s">
        <v>9</v>
      </c>
      <c r="L62" s="270"/>
      <c r="M62" s="270"/>
    </row>
    <row r="63" spans="1:13" s="202" customFormat="1" x14ac:dyDescent="0.3">
      <c r="A63" s="85" t="s">
        <v>79</v>
      </c>
      <c r="B63" s="102" t="s">
        <v>182</v>
      </c>
      <c r="C63" s="300" t="s">
        <v>221</v>
      </c>
      <c r="D63" s="85" t="s">
        <v>184</v>
      </c>
      <c r="E63" s="106">
        <v>85</v>
      </c>
      <c r="F63" s="106">
        <v>85</v>
      </c>
      <c r="G63" s="106">
        <f>Tableau154[[#This Row],[Gross capacity (MW)]]*Tableau154[[#This Row],[EDF Stake (%)]]</f>
        <v>85</v>
      </c>
      <c r="H63" s="85">
        <v>1981</v>
      </c>
      <c r="I63" s="102">
        <v>1</v>
      </c>
      <c r="J63" s="85" t="s">
        <v>145</v>
      </c>
      <c r="K63" s="85" t="s">
        <v>9</v>
      </c>
      <c r="L63" s="270"/>
      <c r="M63" s="270"/>
    </row>
    <row r="64" spans="1:13" s="202" customFormat="1" x14ac:dyDescent="0.3">
      <c r="A64" s="85" t="s">
        <v>79</v>
      </c>
      <c r="B64" s="102" t="s">
        <v>182</v>
      </c>
      <c r="C64" s="300" t="s">
        <v>222</v>
      </c>
      <c r="D64" s="85" t="s">
        <v>184</v>
      </c>
      <c r="E64" s="106">
        <v>134</v>
      </c>
      <c r="F64" s="106">
        <v>134</v>
      </c>
      <c r="G64" s="106">
        <f>Tableau154[[#This Row],[EDF Stake (%)]]*Tableau154[[#This Row],[Gross capacity (MW)]]</f>
        <v>134</v>
      </c>
      <c r="H64" s="318">
        <v>1996</v>
      </c>
      <c r="I64" s="319">
        <v>1</v>
      </c>
      <c r="J64" s="85" t="s">
        <v>145</v>
      </c>
      <c r="K64" s="85" t="s">
        <v>9</v>
      </c>
      <c r="L64" s="270"/>
      <c r="M64" s="270"/>
    </row>
    <row r="65" spans="1:17" s="202" customFormat="1" x14ac:dyDescent="0.3">
      <c r="A65" s="85" t="s">
        <v>79</v>
      </c>
      <c r="B65" s="102" t="s">
        <v>182</v>
      </c>
      <c r="C65" s="300" t="s">
        <v>223</v>
      </c>
      <c r="D65" s="85" t="s">
        <v>168</v>
      </c>
      <c r="E65" s="106">
        <v>406</v>
      </c>
      <c r="F65" s="106">
        <v>406</v>
      </c>
      <c r="G65" s="106">
        <v>406</v>
      </c>
      <c r="H65" s="85">
        <v>1933</v>
      </c>
      <c r="I65" s="102">
        <v>1</v>
      </c>
      <c r="J65" s="85" t="s">
        <v>145</v>
      </c>
      <c r="K65" s="85" t="s">
        <v>9</v>
      </c>
      <c r="L65" s="270"/>
      <c r="M65" s="270"/>
    </row>
    <row r="66" spans="1:17" s="202" customFormat="1" x14ac:dyDescent="0.3">
      <c r="A66" s="85" t="s">
        <v>94</v>
      </c>
      <c r="B66" s="102" t="s">
        <v>123</v>
      </c>
      <c r="C66" s="300" t="s">
        <v>224</v>
      </c>
      <c r="D66" s="85" t="s">
        <v>743</v>
      </c>
      <c r="E66" s="106">
        <v>4.5999999999999996</v>
      </c>
      <c r="F66" s="106">
        <v>4.5999999999999996</v>
      </c>
      <c r="G66" s="106">
        <f>Tableau154[[#This Row],[EDF Stake (%)]]*Tableau154[[#This Row],[Gross capacity (MW)]]</f>
        <v>3.1569799999999999</v>
      </c>
      <c r="H66" s="318">
        <v>2018</v>
      </c>
      <c r="I66" s="319">
        <v>0.68630000000000002</v>
      </c>
      <c r="J66" s="85" t="s">
        <v>145</v>
      </c>
      <c r="K66" s="85" t="s">
        <v>15</v>
      </c>
      <c r="L66" s="270"/>
      <c r="M66" s="270"/>
    </row>
    <row r="67" spans="1:17" s="202" customFormat="1" x14ac:dyDescent="0.3">
      <c r="A67" s="85" t="s">
        <v>79</v>
      </c>
      <c r="B67" s="102" t="s">
        <v>182</v>
      </c>
      <c r="C67" s="300" t="s">
        <v>225</v>
      </c>
      <c r="D67" s="85" t="s">
        <v>199</v>
      </c>
      <c r="E67" s="106">
        <v>910</v>
      </c>
      <c r="F67" s="106">
        <v>910</v>
      </c>
      <c r="G67" s="106">
        <f>Tableau154[[#This Row],[Gross capacity (MW)]]*Tableau154[[#This Row],[EDF Stake (%)]]</f>
        <v>910</v>
      </c>
      <c r="H67" s="85">
        <v>1979</v>
      </c>
      <c r="I67" s="102">
        <v>1</v>
      </c>
      <c r="J67" s="85" t="s">
        <v>145</v>
      </c>
      <c r="K67" s="85" t="s">
        <v>9</v>
      </c>
      <c r="L67" s="270"/>
      <c r="M67" s="270"/>
    </row>
    <row r="68" spans="1:17" s="202" customFormat="1" x14ac:dyDescent="0.3">
      <c r="A68" s="85" t="s">
        <v>79</v>
      </c>
      <c r="B68" s="102" t="s">
        <v>182</v>
      </c>
      <c r="C68" s="300" t="s">
        <v>226</v>
      </c>
      <c r="D68" s="85" t="s">
        <v>199</v>
      </c>
      <c r="E68" s="106">
        <v>880</v>
      </c>
      <c r="F68" s="106">
        <v>880</v>
      </c>
      <c r="G68" s="106">
        <f>Tableau154[[#This Row],[EDF Stake (%)]]*Tableau154[[#This Row],[Gross capacity (MW)]]</f>
        <v>880</v>
      </c>
      <c r="H68" s="318">
        <v>1979</v>
      </c>
      <c r="I68" s="319">
        <v>1</v>
      </c>
      <c r="J68" s="85" t="s">
        <v>145</v>
      </c>
      <c r="K68" s="85" t="s">
        <v>9</v>
      </c>
      <c r="L68" s="270"/>
      <c r="M68" s="270"/>
    </row>
    <row r="69" spans="1:17" s="202" customFormat="1" x14ac:dyDescent="0.3">
      <c r="A69" s="85" t="s">
        <v>79</v>
      </c>
      <c r="B69" s="102" t="s">
        <v>182</v>
      </c>
      <c r="C69" s="300" t="s">
        <v>227</v>
      </c>
      <c r="D69" s="85" t="s">
        <v>199</v>
      </c>
      <c r="E69" s="106">
        <v>880</v>
      </c>
      <c r="F69" s="106">
        <v>880</v>
      </c>
      <c r="G69" s="106">
        <f>Tableau154[[#This Row],[Gross capacity (MW)]]*Tableau154[[#This Row],[EDF Stake (%)]]</f>
        <v>880</v>
      </c>
      <c r="H69" s="85">
        <v>1980</v>
      </c>
      <c r="I69" s="102">
        <v>1</v>
      </c>
      <c r="J69" s="85" t="s">
        <v>145</v>
      </c>
      <c r="K69" s="85" t="s">
        <v>9</v>
      </c>
      <c r="L69" s="270"/>
      <c r="M69" s="270"/>
    </row>
    <row r="70" spans="1:17" s="202" customFormat="1" x14ac:dyDescent="0.3">
      <c r="A70" s="85" t="s">
        <v>79</v>
      </c>
      <c r="B70" s="102" t="s">
        <v>182</v>
      </c>
      <c r="C70" s="300" t="s">
        <v>228</v>
      </c>
      <c r="D70" s="85" t="s">
        <v>199</v>
      </c>
      <c r="E70" s="106">
        <v>910</v>
      </c>
      <c r="F70" s="106">
        <v>910</v>
      </c>
      <c r="G70" s="106">
        <f>Tableau154[[#This Row],[EDF Stake (%)]]*Tableau154[[#This Row],[Gross capacity (MW)]]</f>
        <v>910</v>
      </c>
      <c r="H70" s="318">
        <v>1979</v>
      </c>
      <c r="I70" s="319">
        <v>1</v>
      </c>
      <c r="J70" s="85" t="s">
        <v>145</v>
      </c>
      <c r="K70" s="85" t="s">
        <v>9</v>
      </c>
      <c r="L70" s="270"/>
      <c r="M70" s="270"/>
    </row>
    <row r="71" spans="1:17" s="202" customFormat="1" x14ac:dyDescent="0.3">
      <c r="A71" s="85" t="s">
        <v>14</v>
      </c>
      <c r="B71" s="102" t="s">
        <v>160</v>
      </c>
      <c r="C71" s="300" t="s">
        <v>229</v>
      </c>
      <c r="D71" s="85" t="s">
        <v>162</v>
      </c>
      <c r="E71" s="106">
        <v>119.31</v>
      </c>
      <c r="F71" s="106">
        <v>119.31</v>
      </c>
      <c r="G71" s="106">
        <f>Tableau154[[#This Row],[Gross capacity (MW)]]*Tableau154[[#This Row],[EDF Stake (%)]]</f>
        <v>115.933527</v>
      </c>
      <c r="H71" s="85">
        <v>1995</v>
      </c>
      <c r="I71" s="102">
        <v>0.97170000000000001</v>
      </c>
      <c r="J71" s="85" t="s">
        <v>145</v>
      </c>
      <c r="K71" s="85" t="s">
        <v>14</v>
      </c>
      <c r="M71" s="270"/>
      <c r="N71" s="270"/>
      <c r="O71" s="270"/>
      <c r="P71" s="270"/>
      <c r="Q71" s="270"/>
    </row>
    <row r="72" spans="1:17" s="202" customFormat="1" ht="16.2" x14ac:dyDescent="0.3">
      <c r="A72" s="85" t="s">
        <v>87</v>
      </c>
      <c r="B72" s="102" t="s">
        <v>11</v>
      </c>
      <c r="C72" s="102" t="s">
        <v>793</v>
      </c>
      <c r="D72" s="85" t="s">
        <v>745</v>
      </c>
      <c r="E72" s="106">
        <v>180</v>
      </c>
      <c r="F72" s="106">
        <v>180</v>
      </c>
      <c r="G72" s="106">
        <v>180</v>
      </c>
      <c r="H72" s="85" t="s">
        <v>498</v>
      </c>
      <c r="I72" s="102">
        <v>1</v>
      </c>
      <c r="J72" s="85" t="s">
        <v>145</v>
      </c>
      <c r="K72" s="85" t="s">
        <v>11</v>
      </c>
      <c r="L72" s="270"/>
      <c r="M72" s="270"/>
    </row>
    <row r="73" spans="1:17" s="202" customFormat="1" x14ac:dyDescent="0.3">
      <c r="A73" s="85" t="s">
        <v>14</v>
      </c>
      <c r="B73" s="102" t="s">
        <v>143</v>
      </c>
      <c r="C73" s="300" t="s">
        <v>230</v>
      </c>
      <c r="D73" s="85" t="s">
        <v>98</v>
      </c>
      <c r="E73" s="106">
        <v>0.99912000000000001</v>
      </c>
      <c r="F73" s="106">
        <v>0.99912000000000001</v>
      </c>
      <c r="G73" s="106">
        <f>Tableau154[[#This Row],[Gross capacity (MW)]]*Tableau154[[#This Row],[EDF Stake (%)]]</f>
        <v>0.495163872</v>
      </c>
      <c r="H73" s="318">
        <v>2011</v>
      </c>
      <c r="I73" s="319">
        <v>0.49559999999999998</v>
      </c>
      <c r="J73" s="85" t="s">
        <v>145</v>
      </c>
      <c r="K73" s="85" t="s">
        <v>14</v>
      </c>
      <c r="L73" s="270"/>
      <c r="M73" s="270"/>
    </row>
    <row r="74" spans="1:17" s="202" customFormat="1" x14ac:dyDescent="0.3">
      <c r="A74" s="85" t="s">
        <v>14</v>
      </c>
      <c r="B74" s="102" t="s">
        <v>160</v>
      </c>
      <c r="C74" s="300" t="s">
        <v>231</v>
      </c>
      <c r="D74" s="85" t="s">
        <v>162</v>
      </c>
      <c r="E74" s="106">
        <v>392.41</v>
      </c>
      <c r="F74" s="106">
        <v>392.41</v>
      </c>
      <c r="G74" s="106">
        <f>Tableau154[[#This Row],[Gross capacity (MW)]]*Tableau154[[#This Row],[EDF Stake (%)]]</f>
        <v>381.30479700000001</v>
      </c>
      <c r="H74" s="85">
        <v>2005</v>
      </c>
      <c r="I74" s="102">
        <v>0.97170000000000001</v>
      </c>
      <c r="J74" s="85" t="s">
        <v>145</v>
      </c>
      <c r="K74" s="85" t="s">
        <v>14</v>
      </c>
      <c r="L74" s="270"/>
      <c r="M74" s="270"/>
    </row>
    <row r="75" spans="1:17" s="202" customFormat="1" x14ac:dyDescent="0.3">
      <c r="A75" s="85" t="s">
        <v>14</v>
      </c>
      <c r="B75" s="102" t="s">
        <v>143</v>
      </c>
      <c r="C75" s="300" t="s">
        <v>233</v>
      </c>
      <c r="D75" s="85" t="s">
        <v>147</v>
      </c>
      <c r="E75" s="106">
        <v>12</v>
      </c>
      <c r="F75" s="106">
        <v>12</v>
      </c>
      <c r="G75" s="106">
        <f>Tableau154[[#This Row],[Gross capacity (MW)]]*Tableau154[[#This Row],[EDF Stake (%)]]</f>
        <v>5.9471999999999996</v>
      </c>
      <c r="H75" s="318">
        <v>2008</v>
      </c>
      <c r="I75" s="319">
        <v>0.49559999999999998</v>
      </c>
      <c r="J75" s="85" t="s">
        <v>145</v>
      </c>
      <c r="K75" s="85" t="s">
        <v>14</v>
      </c>
      <c r="L75" s="270"/>
      <c r="M75" s="270"/>
    </row>
    <row r="76" spans="1:17" s="202" customFormat="1" x14ac:dyDescent="0.3">
      <c r="A76" s="85" t="s">
        <v>14</v>
      </c>
      <c r="B76" s="102" t="s">
        <v>143</v>
      </c>
      <c r="C76" s="300" t="s">
        <v>234</v>
      </c>
      <c r="D76" s="85" t="s">
        <v>98</v>
      </c>
      <c r="E76" s="106">
        <v>0.94</v>
      </c>
      <c r="F76" s="106">
        <v>0.94</v>
      </c>
      <c r="G76" s="106">
        <f>Tableau154[[#This Row],[Gross capacity (MW)]]*Tableau154[[#This Row],[EDF Stake (%)]]</f>
        <v>0.46586399999999994</v>
      </c>
      <c r="H76" s="85">
        <v>2010</v>
      </c>
      <c r="I76" s="102">
        <v>0.49559999999999998</v>
      </c>
      <c r="J76" s="85" t="s">
        <v>145</v>
      </c>
      <c r="K76" s="85" t="s">
        <v>14</v>
      </c>
      <c r="L76" s="270"/>
      <c r="M76" s="270"/>
    </row>
    <row r="77" spans="1:17" s="202" customFormat="1" x14ac:dyDescent="0.3">
      <c r="A77" s="85" t="s">
        <v>14</v>
      </c>
      <c r="B77" s="102" t="s">
        <v>143</v>
      </c>
      <c r="C77" s="300" t="s">
        <v>235</v>
      </c>
      <c r="D77" s="85" t="s">
        <v>98</v>
      </c>
      <c r="E77" s="106">
        <v>0.99912000000000001</v>
      </c>
      <c r="F77" s="106">
        <v>0.99912000000000001</v>
      </c>
      <c r="G77" s="106">
        <f>Tableau154[[#This Row],[Gross capacity (MW)]]*Tableau154[[#This Row],[EDF Stake (%)]]</f>
        <v>0.495163872</v>
      </c>
      <c r="H77" s="318">
        <v>2011</v>
      </c>
      <c r="I77" s="319">
        <v>0.49559999999999998</v>
      </c>
      <c r="J77" s="85" t="s">
        <v>145</v>
      </c>
      <c r="K77" s="85" t="s">
        <v>14</v>
      </c>
      <c r="L77" s="270"/>
      <c r="M77" s="270"/>
    </row>
    <row r="78" spans="1:17" s="202" customFormat="1" x14ac:dyDescent="0.3">
      <c r="A78" s="85" t="s">
        <v>14</v>
      </c>
      <c r="B78" s="102" t="s">
        <v>783</v>
      </c>
      <c r="C78" s="300" t="s">
        <v>782</v>
      </c>
      <c r="D78" s="85" t="s">
        <v>98</v>
      </c>
      <c r="E78" s="106">
        <v>9.14</v>
      </c>
      <c r="F78" s="106">
        <v>9.14</v>
      </c>
      <c r="G78" s="106">
        <v>4.53</v>
      </c>
      <c r="H78" s="85">
        <v>2024</v>
      </c>
      <c r="I78" s="102">
        <f>0.51*0.97172</f>
        <v>0.4955772</v>
      </c>
      <c r="J78" s="85" t="s">
        <v>145</v>
      </c>
      <c r="K78" s="85" t="s">
        <v>14</v>
      </c>
      <c r="L78" s="270"/>
      <c r="M78" s="270"/>
    </row>
    <row r="79" spans="1:17" s="202" customFormat="1" x14ac:dyDescent="0.3">
      <c r="A79" s="85" t="s">
        <v>14</v>
      </c>
      <c r="B79" s="102" t="s">
        <v>143</v>
      </c>
      <c r="C79" s="300" t="s">
        <v>236</v>
      </c>
      <c r="D79" s="85" t="s">
        <v>98</v>
      </c>
      <c r="E79" s="106">
        <v>6.2</v>
      </c>
      <c r="F79" s="106">
        <v>6.2</v>
      </c>
      <c r="G79" s="106">
        <v>3.07</v>
      </c>
      <c r="H79" s="318">
        <v>2023</v>
      </c>
      <c r="I79" s="319">
        <v>0.97170000000000001</v>
      </c>
      <c r="J79" s="85" t="s">
        <v>145</v>
      </c>
      <c r="K79" s="85" t="s">
        <v>14</v>
      </c>
      <c r="L79" s="270"/>
      <c r="M79" s="270"/>
    </row>
    <row r="80" spans="1:17" s="202" customFormat="1" x14ac:dyDescent="0.3">
      <c r="A80" s="85" t="s">
        <v>14</v>
      </c>
      <c r="B80" s="102" t="s">
        <v>781</v>
      </c>
      <c r="C80" s="300" t="s">
        <v>780</v>
      </c>
      <c r="D80" s="85" t="s">
        <v>98</v>
      </c>
      <c r="E80" s="106">
        <v>7</v>
      </c>
      <c r="F80" s="106">
        <v>7</v>
      </c>
      <c r="G80" s="106">
        <v>3.47</v>
      </c>
      <c r="H80" s="85">
        <v>2024</v>
      </c>
      <c r="I80" s="102">
        <f>0.51*0.97172</f>
        <v>0.4955772</v>
      </c>
      <c r="J80" s="85" t="s">
        <v>145</v>
      </c>
      <c r="K80" s="85" t="s">
        <v>14</v>
      </c>
      <c r="L80" s="270"/>
      <c r="M80" s="270"/>
    </row>
    <row r="81" spans="1:13" s="202" customFormat="1" x14ac:dyDescent="0.3">
      <c r="A81" s="85" t="s">
        <v>14</v>
      </c>
      <c r="B81" s="102" t="s">
        <v>170</v>
      </c>
      <c r="C81" s="300" t="s">
        <v>779</v>
      </c>
      <c r="D81" s="85" t="s">
        <v>98</v>
      </c>
      <c r="E81" s="106">
        <v>9.9</v>
      </c>
      <c r="F81" s="106">
        <v>9.9</v>
      </c>
      <c r="G81" s="106">
        <v>4.91</v>
      </c>
      <c r="H81" s="318">
        <v>2024</v>
      </c>
      <c r="I81" s="319">
        <f>0.51*0.97172</f>
        <v>0.4955772</v>
      </c>
      <c r="J81" s="85" t="s">
        <v>145</v>
      </c>
      <c r="K81" s="85" t="s">
        <v>14</v>
      </c>
      <c r="L81" s="270"/>
      <c r="M81" s="270"/>
    </row>
    <row r="82" spans="1:13" s="202" customFormat="1" x14ac:dyDescent="0.3">
      <c r="A82" s="85" t="s">
        <v>14</v>
      </c>
      <c r="B82" s="102" t="s">
        <v>170</v>
      </c>
      <c r="C82" s="300" t="s">
        <v>778</v>
      </c>
      <c r="D82" s="85" t="s">
        <v>98</v>
      </c>
      <c r="E82" s="106">
        <v>4.7</v>
      </c>
      <c r="F82" s="106">
        <v>4.7</v>
      </c>
      <c r="G82" s="106">
        <v>2.33</v>
      </c>
      <c r="H82" s="85">
        <v>2024</v>
      </c>
      <c r="I82" s="102">
        <f>0.51*0.97172</f>
        <v>0.4955772</v>
      </c>
      <c r="J82" s="85" t="s">
        <v>145</v>
      </c>
      <c r="K82" s="85" t="s">
        <v>14</v>
      </c>
      <c r="L82" s="270"/>
      <c r="M82" s="270"/>
    </row>
    <row r="83" spans="1:13" s="202" customFormat="1" x14ac:dyDescent="0.3">
      <c r="A83" s="85" t="s">
        <v>14</v>
      </c>
      <c r="B83" s="102" t="s">
        <v>143</v>
      </c>
      <c r="C83" s="300" t="s">
        <v>237</v>
      </c>
      <c r="D83" s="85" t="s">
        <v>98</v>
      </c>
      <c r="E83" s="106">
        <v>1</v>
      </c>
      <c r="F83" s="106">
        <v>1</v>
      </c>
      <c r="G83" s="106">
        <v>0.5</v>
      </c>
      <c r="H83" s="318">
        <v>2011</v>
      </c>
      <c r="I83" s="319">
        <f>0.51*0.97172</f>
        <v>0.4955772</v>
      </c>
      <c r="J83" s="85" t="s">
        <v>145</v>
      </c>
      <c r="K83" s="85" t="s">
        <v>14</v>
      </c>
      <c r="L83" s="270"/>
      <c r="M83" s="270"/>
    </row>
    <row r="84" spans="1:13" s="202" customFormat="1" x14ac:dyDescent="0.3">
      <c r="A84" s="85" t="s">
        <v>14</v>
      </c>
      <c r="B84" s="102" t="s">
        <v>152</v>
      </c>
      <c r="C84" s="300" t="s">
        <v>238</v>
      </c>
      <c r="D84" s="85" t="s">
        <v>154</v>
      </c>
      <c r="E84" s="106">
        <v>5.125</v>
      </c>
      <c r="F84" s="106">
        <v>5.125</v>
      </c>
      <c r="G84" s="106">
        <v>4.9800000000000004</v>
      </c>
      <c r="H84" s="85">
        <v>2010</v>
      </c>
      <c r="I84" s="102">
        <v>0.97170000000000001</v>
      </c>
      <c r="J84" s="85" t="s">
        <v>145</v>
      </c>
      <c r="K84" s="85" t="s">
        <v>14</v>
      </c>
      <c r="L84" s="270"/>
      <c r="M84" s="270"/>
    </row>
    <row r="85" spans="1:13" s="202" customFormat="1" x14ac:dyDescent="0.3">
      <c r="A85" s="85" t="s">
        <v>14</v>
      </c>
      <c r="B85" s="102" t="s">
        <v>170</v>
      </c>
      <c r="C85" s="300" t="s">
        <v>239</v>
      </c>
      <c r="D85" s="85" t="s">
        <v>147</v>
      </c>
      <c r="E85" s="106">
        <v>2.6</v>
      </c>
      <c r="F85" s="106">
        <v>2.6</v>
      </c>
      <c r="G85" s="106">
        <f>Tableau154[[#This Row],[Gross capacity (MW)]]*Tableau154[[#This Row],[EDF Stake (%)]]</f>
        <v>1.2885599999999999</v>
      </c>
      <c r="H85" s="318">
        <v>2021</v>
      </c>
      <c r="I85" s="319">
        <v>0.49559999999999998</v>
      </c>
      <c r="J85" s="85" t="s">
        <v>145</v>
      </c>
      <c r="K85" s="85" t="s">
        <v>14</v>
      </c>
      <c r="L85" s="270"/>
      <c r="M85" s="270"/>
    </row>
    <row r="86" spans="1:13" s="202" customFormat="1" x14ac:dyDescent="0.3">
      <c r="A86" s="85" t="s">
        <v>14</v>
      </c>
      <c r="B86" s="102" t="s">
        <v>170</v>
      </c>
      <c r="C86" s="300" t="s">
        <v>240</v>
      </c>
      <c r="D86" s="85" t="s">
        <v>147</v>
      </c>
      <c r="E86" s="106">
        <v>39.6</v>
      </c>
      <c r="F86" s="106">
        <v>39.6</v>
      </c>
      <c r="G86" s="106">
        <v>19.62</v>
      </c>
      <c r="H86" s="85">
        <v>2018</v>
      </c>
      <c r="I86" s="102">
        <v>0.49559999999999998</v>
      </c>
      <c r="J86" s="85" t="s">
        <v>145</v>
      </c>
      <c r="K86" s="85" t="s">
        <v>14</v>
      </c>
      <c r="L86" s="270"/>
      <c r="M86" s="270"/>
    </row>
    <row r="87" spans="1:13" s="202" customFormat="1" x14ac:dyDescent="0.3">
      <c r="A87" s="85" t="s">
        <v>14</v>
      </c>
      <c r="B87" s="102" t="s">
        <v>170</v>
      </c>
      <c r="C87" s="300" t="s">
        <v>241</v>
      </c>
      <c r="D87" s="85" t="s">
        <v>147</v>
      </c>
      <c r="E87" s="106">
        <v>13.2</v>
      </c>
      <c r="F87" s="106">
        <v>13.2</v>
      </c>
      <c r="G87" s="106">
        <f>Tableau154[[#This Row],[Gross capacity (MW)]]*Tableau154[[#This Row],[EDF Stake (%)]]</f>
        <v>6.5419199999999993</v>
      </c>
      <c r="H87" s="318">
        <v>2021</v>
      </c>
      <c r="I87" s="319">
        <v>0.49559999999999998</v>
      </c>
      <c r="J87" s="85" t="s">
        <v>145</v>
      </c>
      <c r="K87" s="85" t="s">
        <v>14</v>
      </c>
      <c r="L87" s="270"/>
      <c r="M87" s="270"/>
    </row>
    <row r="88" spans="1:13" s="202" customFormat="1" x14ac:dyDescent="0.3">
      <c r="A88" s="85" t="s">
        <v>79</v>
      </c>
      <c r="B88" s="102" t="s">
        <v>182</v>
      </c>
      <c r="C88" s="300" t="s">
        <v>242</v>
      </c>
      <c r="D88" s="85" t="s">
        <v>168</v>
      </c>
      <c r="E88" s="106">
        <v>50.98</v>
      </c>
      <c r="F88" s="106">
        <v>50.98</v>
      </c>
      <c r="G88" s="106">
        <v>50.98</v>
      </c>
      <c r="H88" s="85">
        <v>1948</v>
      </c>
      <c r="I88" s="102">
        <v>1</v>
      </c>
      <c r="J88" s="85" t="s">
        <v>145</v>
      </c>
      <c r="K88" s="85" t="s">
        <v>9</v>
      </c>
      <c r="L88" s="270"/>
      <c r="M88" s="270"/>
    </row>
    <row r="89" spans="1:13" s="202" customFormat="1" x14ac:dyDescent="0.3">
      <c r="A89" s="85" t="s">
        <v>79</v>
      </c>
      <c r="B89" s="102" t="s">
        <v>182</v>
      </c>
      <c r="C89" s="300" t="s">
        <v>243</v>
      </c>
      <c r="D89" s="85" t="s">
        <v>199</v>
      </c>
      <c r="E89" s="106">
        <v>1300</v>
      </c>
      <c r="F89" s="106">
        <v>1300</v>
      </c>
      <c r="G89" s="106">
        <f>Tableau154[[#This Row],[Gross capacity (MW)]]*Tableau154[[#This Row],[EDF Stake (%)]]</f>
        <v>1300</v>
      </c>
      <c r="H89" s="318">
        <v>1987</v>
      </c>
      <c r="I89" s="319">
        <v>1</v>
      </c>
      <c r="J89" s="85" t="s">
        <v>145</v>
      </c>
      <c r="K89" s="85" t="s">
        <v>9</v>
      </c>
      <c r="L89" s="270"/>
      <c r="M89" s="270"/>
    </row>
    <row r="90" spans="1:13" s="202" customFormat="1" x14ac:dyDescent="0.3">
      <c r="A90" s="85" t="s">
        <v>79</v>
      </c>
      <c r="B90" s="102" t="s">
        <v>182</v>
      </c>
      <c r="C90" s="300" t="s">
        <v>244</v>
      </c>
      <c r="D90" s="85" t="s">
        <v>199</v>
      </c>
      <c r="E90" s="106">
        <v>1300</v>
      </c>
      <c r="F90" s="106">
        <v>1300</v>
      </c>
      <c r="G90" s="106">
        <f>Tableau154[[#This Row],[EDF Stake (%)]]*Tableau154[[#This Row],[Gross capacity (MW)]]</f>
        <v>1300</v>
      </c>
      <c r="H90" s="85">
        <v>1988</v>
      </c>
      <c r="I90" s="102">
        <v>1</v>
      </c>
      <c r="J90" s="85" t="s">
        <v>145</v>
      </c>
      <c r="K90" s="85" t="s">
        <v>9</v>
      </c>
      <c r="L90" s="270"/>
      <c r="M90" s="270"/>
    </row>
    <row r="91" spans="1:13" s="202" customFormat="1" x14ac:dyDescent="0.3">
      <c r="A91" s="85" t="s">
        <v>79</v>
      </c>
      <c r="B91" s="102" t="s">
        <v>182</v>
      </c>
      <c r="C91" s="300" t="s">
        <v>245</v>
      </c>
      <c r="D91" s="85" t="s">
        <v>199</v>
      </c>
      <c r="E91" s="106">
        <v>1300</v>
      </c>
      <c r="F91" s="106">
        <v>1300</v>
      </c>
      <c r="G91" s="106">
        <f>Tableau154[[#This Row],[Gross capacity (MW)]]*Tableau154[[#This Row],[EDF Stake (%)]]</f>
        <v>1300</v>
      </c>
      <c r="H91" s="318">
        <v>1991</v>
      </c>
      <c r="I91" s="319">
        <v>1</v>
      </c>
      <c r="J91" s="85" t="s">
        <v>145</v>
      </c>
      <c r="K91" s="85" t="s">
        <v>9</v>
      </c>
      <c r="L91" s="270"/>
      <c r="M91" s="270"/>
    </row>
    <row r="92" spans="1:13" s="202" customFormat="1" x14ac:dyDescent="0.3">
      <c r="A92" s="85" t="s">
        <v>79</v>
      </c>
      <c r="B92" s="102" t="s">
        <v>182</v>
      </c>
      <c r="C92" s="300" t="s">
        <v>246</v>
      </c>
      <c r="D92" s="85" t="s">
        <v>199</v>
      </c>
      <c r="E92" s="106">
        <v>1300</v>
      </c>
      <c r="F92" s="106">
        <v>1300</v>
      </c>
      <c r="G92" s="106">
        <f>Tableau154[[#This Row],[EDF Stake (%)]]*Tableau154[[#This Row],[Gross capacity (MW)]]</f>
        <v>1300</v>
      </c>
      <c r="H92" s="85">
        <v>1992</v>
      </c>
      <c r="I92" s="102">
        <v>1</v>
      </c>
      <c r="J92" s="85" t="s">
        <v>145</v>
      </c>
      <c r="K92" s="85" t="s">
        <v>9</v>
      </c>
      <c r="L92" s="270"/>
      <c r="M92" s="270"/>
    </row>
    <row r="93" spans="1:13" s="202" customFormat="1" x14ac:dyDescent="0.3">
      <c r="A93" s="85" t="s">
        <v>94</v>
      </c>
      <c r="B93" s="102" t="s">
        <v>123</v>
      </c>
      <c r="C93" s="300" t="s">
        <v>247</v>
      </c>
      <c r="D93" s="85" t="s">
        <v>743</v>
      </c>
      <c r="E93" s="106">
        <v>4.2</v>
      </c>
      <c r="F93" s="106">
        <v>4.2</v>
      </c>
      <c r="G93" s="106">
        <f>Tableau154[[#This Row],[EDF Stake (%)]]*Tableau154[[#This Row],[Gross capacity (MW)]]</f>
        <v>2.88246</v>
      </c>
      <c r="H93" s="316">
        <v>2022</v>
      </c>
      <c r="I93" s="317">
        <v>0.68630000000000002</v>
      </c>
      <c r="J93" s="85" t="s">
        <v>145</v>
      </c>
      <c r="K93" s="85" t="s">
        <v>15</v>
      </c>
      <c r="L93" s="270"/>
      <c r="M93" s="270"/>
    </row>
    <row r="94" spans="1:13" s="202" customFormat="1" x14ac:dyDescent="0.3">
      <c r="A94" s="85" t="s">
        <v>14</v>
      </c>
      <c r="B94" s="102" t="s">
        <v>164</v>
      </c>
      <c r="C94" s="300" t="s">
        <v>248</v>
      </c>
      <c r="D94" s="85" t="s">
        <v>166</v>
      </c>
      <c r="E94" s="106">
        <v>0.998</v>
      </c>
      <c r="F94" s="106">
        <v>0.998</v>
      </c>
      <c r="G94" s="106">
        <f>Tableau154[[#This Row],[Gross capacity (MW)]]*Tableau154[[#This Row],[EDF Stake (%)]]</f>
        <v>0.96975659999999997</v>
      </c>
      <c r="H94" s="85">
        <v>2020</v>
      </c>
      <c r="I94" s="102">
        <v>0.97170000000000001</v>
      </c>
      <c r="J94" s="85" t="s">
        <v>145</v>
      </c>
      <c r="K94" s="85" t="s">
        <v>14</v>
      </c>
      <c r="L94" s="270"/>
      <c r="M94" s="270"/>
    </row>
    <row r="95" spans="1:13" s="273" customFormat="1" x14ac:dyDescent="0.3">
      <c r="A95" s="85" t="s">
        <v>14</v>
      </c>
      <c r="B95" s="102" t="s">
        <v>170</v>
      </c>
      <c r="C95" s="300" t="s">
        <v>249</v>
      </c>
      <c r="D95" s="85" t="s">
        <v>147</v>
      </c>
      <c r="E95" s="106">
        <v>3.15</v>
      </c>
      <c r="F95" s="106">
        <v>3.15</v>
      </c>
      <c r="G95" s="106">
        <f>Tableau154[[#This Row],[Gross capacity (MW)]]*Tableau154[[#This Row],[EDF Stake (%)]]</f>
        <v>1.56114</v>
      </c>
      <c r="H95" s="318">
        <v>1999</v>
      </c>
      <c r="I95" s="319">
        <v>0.49559999999999998</v>
      </c>
      <c r="J95" s="85" t="s">
        <v>145</v>
      </c>
      <c r="K95" s="85" t="s">
        <v>14</v>
      </c>
      <c r="L95" s="270"/>
      <c r="M95" s="270"/>
    </row>
    <row r="96" spans="1:13" s="202" customFormat="1" x14ac:dyDescent="0.3">
      <c r="A96" s="85" t="s">
        <v>14</v>
      </c>
      <c r="B96" s="102" t="s">
        <v>170</v>
      </c>
      <c r="C96" s="300" t="s">
        <v>250</v>
      </c>
      <c r="D96" s="85" t="s">
        <v>147</v>
      </c>
      <c r="E96" s="106">
        <v>4.2</v>
      </c>
      <c r="F96" s="106">
        <v>4.2</v>
      </c>
      <c r="G96" s="106">
        <f>Tableau154[[#This Row],[Gross capacity (MW)]]*Tableau154[[#This Row],[EDF Stake (%)]]</f>
        <v>2.0815199999999998</v>
      </c>
      <c r="H96" s="85">
        <v>2001</v>
      </c>
      <c r="I96" s="102">
        <v>0.49559999999999998</v>
      </c>
      <c r="J96" s="85" t="s">
        <v>145</v>
      </c>
      <c r="K96" s="85" t="s">
        <v>14</v>
      </c>
      <c r="L96" s="270"/>
      <c r="M96" s="270"/>
    </row>
    <row r="97" spans="1:13" s="202" customFormat="1" x14ac:dyDescent="0.3">
      <c r="A97" s="85" t="s">
        <v>89</v>
      </c>
      <c r="B97" s="102" t="s">
        <v>173</v>
      </c>
      <c r="C97" s="300" t="s">
        <v>765</v>
      </c>
      <c r="D97" s="85" t="s">
        <v>745</v>
      </c>
      <c r="E97" s="106">
        <v>480</v>
      </c>
      <c r="F97" s="106">
        <v>0</v>
      </c>
      <c r="G97" s="106">
        <f>Tableau154[[#This Row],[Gross capacity (MW)]]*Tableau154[[#This Row],[EDF Stake (%)]]</f>
        <v>240</v>
      </c>
      <c r="H97" s="318">
        <v>2024</v>
      </c>
      <c r="I97" s="319">
        <v>0.5</v>
      </c>
      <c r="J97" s="85" t="s">
        <v>175</v>
      </c>
      <c r="K97" s="85" t="s">
        <v>15</v>
      </c>
      <c r="L97" s="270"/>
      <c r="M97" s="270"/>
    </row>
    <row r="98" spans="1:13" s="202" customFormat="1" x14ac:dyDescent="0.3">
      <c r="A98" s="85" t="s">
        <v>14</v>
      </c>
      <c r="B98" s="102" t="s">
        <v>143</v>
      </c>
      <c r="C98" s="300" t="s">
        <v>251</v>
      </c>
      <c r="D98" s="85" t="s">
        <v>98</v>
      </c>
      <c r="E98" s="106">
        <v>0.90359999999999996</v>
      </c>
      <c r="F98" s="106">
        <v>0.90359999999999996</v>
      </c>
      <c r="G98" s="106">
        <f>Tableau154[[#This Row],[Gross capacity (MW)]]*Tableau154[[#This Row],[EDF Stake (%)]]</f>
        <v>0.44782415999999997</v>
      </c>
      <c r="H98" s="85">
        <v>2011</v>
      </c>
      <c r="I98" s="102">
        <v>0.49559999999999998</v>
      </c>
      <c r="J98" s="85" t="s">
        <v>145</v>
      </c>
      <c r="K98" s="85" t="s">
        <v>14</v>
      </c>
      <c r="L98" s="270"/>
      <c r="M98" s="270"/>
    </row>
    <row r="99" spans="1:13" s="202" customFormat="1" x14ac:dyDescent="0.3">
      <c r="A99" s="85" t="s">
        <v>14</v>
      </c>
      <c r="B99" s="102" t="s">
        <v>143</v>
      </c>
      <c r="C99" s="300" t="s">
        <v>252</v>
      </c>
      <c r="D99" s="85" t="s">
        <v>98</v>
      </c>
      <c r="E99" s="106">
        <v>0.54</v>
      </c>
      <c r="F99" s="106">
        <v>0.54</v>
      </c>
      <c r="G99" s="106">
        <f>Tableau154[[#This Row],[Gross capacity (MW)]]*Tableau154[[#This Row],[EDF Stake (%)]]</f>
        <v>0.26762400000000003</v>
      </c>
      <c r="H99" s="318">
        <v>2011</v>
      </c>
      <c r="I99" s="319">
        <v>0.49559999999999998</v>
      </c>
      <c r="J99" s="85" t="s">
        <v>145</v>
      </c>
      <c r="K99" s="85" t="s">
        <v>14</v>
      </c>
      <c r="L99" s="270"/>
      <c r="M99" s="270"/>
    </row>
    <row r="100" spans="1:13" s="202" customFormat="1" x14ac:dyDescent="0.3">
      <c r="A100" s="85" t="s">
        <v>79</v>
      </c>
      <c r="B100" s="102" t="s">
        <v>182</v>
      </c>
      <c r="C100" s="300" t="s">
        <v>764</v>
      </c>
      <c r="D100" s="85" t="s">
        <v>199</v>
      </c>
      <c r="E100" s="106">
        <v>905</v>
      </c>
      <c r="F100" s="106">
        <v>905</v>
      </c>
      <c r="G100" s="106">
        <f>Tableau154[[#This Row],[Gross capacity (MW)]]*Tableau154[[#This Row],[EDF Stake (%)]]</f>
        <v>905</v>
      </c>
      <c r="H100" s="85">
        <v>1984</v>
      </c>
      <c r="I100" s="102">
        <v>1</v>
      </c>
      <c r="J100" s="85" t="s">
        <v>145</v>
      </c>
      <c r="K100" s="85" t="s">
        <v>9</v>
      </c>
      <c r="L100" s="270"/>
      <c r="M100" s="270"/>
    </row>
    <row r="101" spans="1:13" s="202" customFormat="1" x14ac:dyDescent="0.3">
      <c r="A101" s="85" t="s">
        <v>79</v>
      </c>
      <c r="B101" s="102" t="s">
        <v>182</v>
      </c>
      <c r="C101" s="300" t="s">
        <v>763</v>
      </c>
      <c r="D101" s="85" t="s">
        <v>199</v>
      </c>
      <c r="E101" s="106">
        <v>905</v>
      </c>
      <c r="F101" s="106">
        <v>905</v>
      </c>
      <c r="G101" s="106">
        <f>Tableau154[[#This Row],[EDF Stake (%)]]*Tableau154[[#This Row],[Gross capacity (MW)]]</f>
        <v>905</v>
      </c>
      <c r="H101" s="318">
        <v>1984</v>
      </c>
      <c r="I101" s="319">
        <v>1</v>
      </c>
      <c r="J101" s="85" t="s">
        <v>145</v>
      </c>
      <c r="K101" s="85" t="s">
        <v>9</v>
      </c>
      <c r="L101" s="270"/>
      <c r="M101" s="270"/>
    </row>
    <row r="102" spans="1:13" s="202" customFormat="1" x14ac:dyDescent="0.3">
      <c r="A102" s="85" t="s">
        <v>79</v>
      </c>
      <c r="B102" s="102" t="s">
        <v>182</v>
      </c>
      <c r="C102" s="300" t="s">
        <v>762</v>
      </c>
      <c r="D102" s="85" t="s">
        <v>199</v>
      </c>
      <c r="E102" s="106">
        <v>905</v>
      </c>
      <c r="F102" s="106">
        <v>905</v>
      </c>
      <c r="G102" s="106">
        <f>Tableau154[[#This Row],[Gross capacity (MW)]]*Tableau154[[#This Row],[EDF Stake (%)]]</f>
        <v>905</v>
      </c>
      <c r="H102" s="85">
        <v>1987</v>
      </c>
      <c r="I102" s="102">
        <v>1</v>
      </c>
      <c r="J102" s="85" t="s">
        <v>145</v>
      </c>
      <c r="K102" s="85" t="s">
        <v>9</v>
      </c>
      <c r="L102" s="270"/>
      <c r="M102" s="270"/>
    </row>
    <row r="103" spans="1:13" s="202" customFormat="1" x14ac:dyDescent="0.3">
      <c r="A103" s="85" t="s">
        <v>79</v>
      </c>
      <c r="B103" s="102" t="s">
        <v>182</v>
      </c>
      <c r="C103" s="300" t="s">
        <v>761</v>
      </c>
      <c r="D103" s="85" t="s">
        <v>199</v>
      </c>
      <c r="E103" s="106">
        <v>905</v>
      </c>
      <c r="F103" s="106">
        <v>905</v>
      </c>
      <c r="G103" s="106">
        <f>Tableau154[[#This Row],[EDF Stake (%)]]*Tableau154[[#This Row],[Gross capacity (MW)]]</f>
        <v>905</v>
      </c>
      <c r="H103" s="318">
        <v>1988</v>
      </c>
      <c r="I103" s="319">
        <v>1</v>
      </c>
      <c r="J103" s="85" t="s">
        <v>145</v>
      </c>
      <c r="K103" s="85" t="s">
        <v>9</v>
      </c>
      <c r="L103" s="270"/>
      <c r="M103" s="270"/>
    </row>
    <row r="104" spans="1:13" s="202" customFormat="1" x14ac:dyDescent="0.3">
      <c r="A104" s="85" t="s">
        <v>79</v>
      </c>
      <c r="B104" s="102" t="s">
        <v>182</v>
      </c>
      <c r="C104" s="300" t="s">
        <v>253</v>
      </c>
      <c r="D104" s="85" t="s">
        <v>199</v>
      </c>
      <c r="E104" s="106">
        <v>1500</v>
      </c>
      <c r="F104" s="106">
        <v>1500</v>
      </c>
      <c r="G104" s="106">
        <f>Tableau154[[#This Row],[Gross capacity (MW)]]*Tableau154[[#This Row],[EDF Stake (%)]]</f>
        <v>1500</v>
      </c>
      <c r="H104" s="85">
        <v>2000</v>
      </c>
      <c r="I104" s="102">
        <v>1</v>
      </c>
      <c r="J104" s="85" t="s">
        <v>145</v>
      </c>
      <c r="K104" s="85" t="s">
        <v>9</v>
      </c>
      <c r="L104" s="270"/>
      <c r="M104" s="270"/>
    </row>
    <row r="105" spans="1:13" s="202" customFormat="1" x14ac:dyDescent="0.3">
      <c r="A105" s="85" t="s">
        <v>79</v>
      </c>
      <c r="B105" s="102" t="s">
        <v>182</v>
      </c>
      <c r="C105" s="300" t="s">
        <v>254</v>
      </c>
      <c r="D105" s="85" t="s">
        <v>199</v>
      </c>
      <c r="E105" s="106">
        <v>1500</v>
      </c>
      <c r="F105" s="106">
        <v>1500</v>
      </c>
      <c r="G105" s="106">
        <f>Tableau154[[#This Row],[EDF Stake (%)]]*Tableau154[[#This Row],[Gross capacity (MW)]]</f>
        <v>1500</v>
      </c>
      <c r="H105" s="318">
        <v>2000</v>
      </c>
      <c r="I105" s="319">
        <v>1</v>
      </c>
      <c r="J105" s="85" t="s">
        <v>145</v>
      </c>
      <c r="K105" s="85" t="s">
        <v>9</v>
      </c>
      <c r="L105" s="270"/>
      <c r="M105" s="270"/>
    </row>
    <row r="106" spans="1:13" s="202" customFormat="1" x14ac:dyDescent="0.3">
      <c r="A106" s="85" t="s">
        <v>94</v>
      </c>
      <c r="B106" s="102" t="s">
        <v>123</v>
      </c>
      <c r="C106" s="300" t="s">
        <v>255</v>
      </c>
      <c r="D106" s="85" t="s">
        <v>743</v>
      </c>
      <c r="E106" s="106">
        <v>20.399999999999999</v>
      </c>
      <c r="F106" s="106">
        <v>20.399999999999999</v>
      </c>
      <c r="G106" s="106">
        <f>Tableau154[[#This Row],[EDF Stake (%)]]*Tableau154[[#This Row],[Gross capacity (MW)]]</f>
        <v>14.00052</v>
      </c>
      <c r="H106" s="85">
        <v>2011</v>
      </c>
      <c r="I106" s="102">
        <v>0.68630000000000002</v>
      </c>
      <c r="J106" s="85" t="s">
        <v>145</v>
      </c>
      <c r="K106" s="85" t="s">
        <v>15</v>
      </c>
      <c r="L106" s="270"/>
      <c r="M106" s="270"/>
    </row>
    <row r="107" spans="1:13" s="202" customFormat="1" x14ac:dyDescent="0.3">
      <c r="A107" s="85" t="s">
        <v>94</v>
      </c>
      <c r="B107" s="102" t="s">
        <v>123</v>
      </c>
      <c r="C107" s="300" t="s">
        <v>256</v>
      </c>
      <c r="D107" s="85" t="s">
        <v>743</v>
      </c>
      <c r="E107" s="106">
        <v>3.2</v>
      </c>
      <c r="F107" s="106">
        <v>3.2</v>
      </c>
      <c r="G107" s="106">
        <f>Tableau154[[#This Row],[EDF Stake (%)]]*Tableau154[[#This Row],[Gross capacity (MW)]]</f>
        <v>2.1961600000000003</v>
      </c>
      <c r="H107" s="318">
        <v>2016</v>
      </c>
      <c r="I107" s="319">
        <v>0.68630000000000002</v>
      </c>
      <c r="J107" s="85" t="s">
        <v>145</v>
      </c>
      <c r="K107" s="85" t="s">
        <v>15</v>
      </c>
      <c r="L107" s="270"/>
      <c r="M107" s="270"/>
    </row>
    <row r="108" spans="1:13" s="202" customFormat="1" x14ac:dyDescent="0.3">
      <c r="A108" s="85" t="s">
        <v>94</v>
      </c>
      <c r="B108" s="102" t="s">
        <v>123</v>
      </c>
      <c r="C108" s="300" t="s">
        <v>257</v>
      </c>
      <c r="D108" s="85" t="s">
        <v>743</v>
      </c>
      <c r="E108" s="106">
        <v>2.2000000000000002</v>
      </c>
      <c r="F108" s="106">
        <v>2.2000000000000002</v>
      </c>
      <c r="G108" s="106">
        <f>Tableau154[[#This Row],[EDF Stake (%)]]*Tableau154[[#This Row],[Gross capacity (MW)]]</f>
        <v>1.5098600000000002</v>
      </c>
      <c r="H108" s="85">
        <v>2017</v>
      </c>
      <c r="I108" s="102">
        <v>0.68630000000000002</v>
      </c>
      <c r="J108" s="85" t="s">
        <v>145</v>
      </c>
      <c r="K108" s="85" t="s">
        <v>15</v>
      </c>
      <c r="L108" s="270"/>
      <c r="M108" s="270"/>
    </row>
    <row r="109" spans="1:13" s="202" customFormat="1" x14ac:dyDescent="0.3">
      <c r="A109" s="85" t="s">
        <v>14</v>
      </c>
      <c r="B109" s="102" t="s">
        <v>143</v>
      </c>
      <c r="C109" s="300" t="s">
        <v>258</v>
      </c>
      <c r="D109" s="85" t="s">
        <v>147</v>
      </c>
      <c r="E109" s="106">
        <v>10</v>
      </c>
      <c r="F109" s="106">
        <v>10</v>
      </c>
      <c r="G109" s="106">
        <f>Tableau154[[#This Row],[Gross capacity (MW)]]*Tableau154[[#This Row],[EDF Stake (%)]]</f>
        <v>4.9559999999999995</v>
      </c>
      <c r="H109" s="318">
        <v>2008</v>
      </c>
      <c r="I109" s="319">
        <v>0.49559999999999998</v>
      </c>
      <c r="J109" s="85" t="s">
        <v>145</v>
      </c>
      <c r="K109" s="85" t="s">
        <v>14</v>
      </c>
      <c r="L109" s="270"/>
      <c r="M109" s="270"/>
    </row>
    <row r="110" spans="1:13" s="202" customFormat="1" x14ac:dyDescent="0.3">
      <c r="A110" s="85" t="s">
        <v>14</v>
      </c>
      <c r="B110" s="102" t="s">
        <v>143</v>
      </c>
      <c r="C110" s="300" t="s">
        <v>259</v>
      </c>
      <c r="D110" s="85" t="s">
        <v>98</v>
      </c>
      <c r="E110" s="106">
        <v>3.00807</v>
      </c>
      <c r="F110" s="106">
        <v>3.00807</v>
      </c>
      <c r="G110" s="106">
        <f>Tableau154[[#This Row],[Gross capacity (MW)]]*Tableau154[[#This Row],[EDF Stake (%)]]</f>
        <v>1.4907994920000001</v>
      </c>
      <c r="H110" s="85">
        <v>2011</v>
      </c>
      <c r="I110" s="102">
        <v>0.49559999999999998</v>
      </c>
      <c r="J110" s="85" t="s">
        <v>145</v>
      </c>
      <c r="K110" s="85" t="s">
        <v>14</v>
      </c>
      <c r="L110" s="270"/>
      <c r="M110" s="270"/>
    </row>
    <row r="111" spans="1:13" s="202" customFormat="1" x14ac:dyDescent="0.3">
      <c r="A111" s="85" t="s">
        <v>79</v>
      </c>
      <c r="B111" s="102" t="s">
        <v>182</v>
      </c>
      <c r="C111" s="300" t="s">
        <v>260</v>
      </c>
      <c r="D111" s="85" t="s">
        <v>199</v>
      </c>
      <c r="E111" s="106">
        <v>1495</v>
      </c>
      <c r="F111" s="106">
        <v>1495</v>
      </c>
      <c r="G111" s="106">
        <f>Tableau154[[#This Row],[Gross capacity (MW)]]*Tableau154[[#This Row],[EDF Stake (%)]]</f>
        <v>1495</v>
      </c>
      <c r="H111" s="318">
        <v>2002</v>
      </c>
      <c r="I111" s="319">
        <v>1</v>
      </c>
      <c r="J111" s="85" t="s">
        <v>145</v>
      </c>
      <c r="K111" s="85" t="s">
        <v>9</v>
      </c>
      <c r="L111" s="270"/>
      <c r="M111" s="270"/>
    </row>
    <row r="112" spans="1:13" s="202" customFormat="1" x14ac:dyDescent="0.3">
      <c r="A112" s="85" t="s">
        <v>79</v>
      </c>
      <c r="B112" s="102" t="s">
        <v>182</v>
      </c>
      <c r="C112" s="300" t="s">
        <v>261</v>
      </c>
      <c r="D112" s="85" t="s">
        <v>199</v>
      </c>
      <c r="E112" s="106">
        <v>1495</v>
      </c>
      <c r="F112" s="106">
        <v>1495</v>
      </c>
      <c r="G112" s="106">
        <f>Tableau154[[#This Row],[EDF Stake (%)]]*Tableau154[[#This Row],[Gross capacity (MW)]]</f>
        <v>1495</v>
      </c>
      <c r="H112" s="85">
        <v>2002</v>
      </c>
      <c r="I112" s="102">
        <v>1</v>
      </c>
      <c r="J112" s="85" t="s">
        <v>145</v>
      </c>
      <c r="K112" s="85" t="s">
        <v>9</v>
      </c>
      <c r="L112" s="270"/>
      <c r="M112" s="270"/>
    </row>
    <row r="113" spans="1:13" s="202" customFormat="1" x14ac:dyDescent="0.3">
      <c r="A113" s="85" t="s">
        <v>262</v>
      </c>
      <c r="B113" s="102" t="s">
        <v>123</v>
      </c>
      <c r="C113" s="300" t="s">
        <v>263</v>
      </c>
      <c r="D113" s="85" t="s">
        <v>743</v>
      </c>
      <c r="E113" s="106">
        <v>2.2000000000000002</v>
      </c>
      <c r="F113" s="106">
        <v>2.2000000000000002</v>
      </c>
      <c r="G113" s="106">
        <f>Tableau154[[#This Row],[EDF Stake (%)]]*Tableau154[[#This Row],[Gross capacity (MW)]]</f>
        <v>1.5098600000000002</v>
      </c>
      <c r="H113" s="318">
        <v>2019</v>
      </c>
      <c r="I113" s="319">
        <v>0.68630000000000002</v>
      </c>
      <c r="J113" s="85" t="s">
        <v>145</v>
      </c>
      <c r="K113" s="85" t="s">
        <v>15</v>
      </c>
      <c r="L113" s="270"/>
      <c r="M113" s="270"/>
    </row>
    <row r="114" spans="1:13" s="202" customFormat="1" x14ac:dyDescent="0.3">
      <c r="A114" s="85" t="s">
        <v>14</v>
      </c>
      <c r="B114" s="102" t="s">
        <v>143</v>
      </c>
      <c r="C114" s="300" t="s">
        <v>264</v>
      </c>
      <c r="D114" s="85" t="s">
        <v>98</v>
      </c>
      <c r="E114" s="106">
        <v>0.99739999999999995</v>
      </c>
      <c r="F114" s="106">
        <v>0.99739999999999995</v>
      </c>
      <c r="G114" s="106">
        <f>Tableau154[[#This Row],[Gross capacity (MW)]]*Tableau154[[#This Row],[EDF Stake (%)]]</f>
        <v>0.49431143999999994</v>
      </c>
      <c r="H114" s="85">
        <v>2010</v>
      </c>
      <c r="I114" s="102">
        <v>0.49559999999999998</v>
      </c>
      <c r="J114" s="85" t="s">
        <v>145</v>
      </c>
      <c r="K114" s="85" t="s">
        <v>14</v>
      </c>
      <c r="L114" s="270"/>
      <c r="M114" s="270"/>
    </row>
    <row r="115" spans="1:13" s="202" customFormat="1" x14ac:dyDescent="0.3">
      <c r="A115" s="85" t="s">
        <v>79</v>
      </c>
      <c r="B115" s="102" t="s">
        <v>182</v>
      </c>
      <c r="C115" s="300" t="s">
        <v>265</v>
      </c>
      <c r="D115" s="85" t="s">
        <v>168</v>
      </c>
      <c r="E115" s="106">
        <v>123</v>
      </c>
      <c r="F115" s="106">
        <v>123</v>
      </c>
      <c r="G115" s="106">
        <v>123</v>
      </c>
      <c r="H115" s="318">
        <v>1975</v>
      </c>
      <c r="I115" s="319">
        <v>1</v>
      </c>
      <c r="J115" s="85" t="s">
        <v>145</v>
      </c>
      <c r="K115" s="85" t="s">
        <v>9</v>
      </c>
      <c r="L115" s="270"/>
      <c r="M115" s="270"/>
    </row>
    <row r="116" spans="1:13" s="202" customFormat="1" x14ac:dyDescent="0.3">
      <c r="A116" s="85" t="s">
        <v>79</v>
      </c>
      <c r="B116" s="102" t="s">
        <v>182</v>
      </c>
      <c r="C116" s="300" t="s">
        <v>266</v>
      </c>
      <c r="D116" s="85" t="s">
        <v>168</v>
      </c>
      <c r="E116" s="106">
        <v>57.4</v>
      </c>
      <c r="F116" s="106">
        <v>57.4</v>
      </c>
      <c r="G116" s="106">
        <v>57.4</v>
      </c>
      <c r="H116" s="85">
        <v>1946</v>
      </c>
      <c r="I116" s="102">
        <v>1</v>
      </c>
      <c r="J116" s="85" t="s">
        <v>145</v>
      </c>
      <c r="K116" s="85" t="s">
        <v>9</v>
      </c>
      <c r="L116" s="270"/>
      <c r="M116" s="270"/>
    </row>
    <row r="117" spans="1:13" s="202" customFormat="1" x14ac:dyDescent="0.3">
      <c r="A117" s="85" t="s">
        <v>79</v>
      </c>
      <c r="B117" s="102" t="s">
        <v>182</v>
      </c>
      <c r="C117" s="300" t="s">
        <v>267</v>
      </c>
      <c r="D117" s="85" t="s">
        <v>268</v>
      </c>
      <c r="E117" s="106">
        <v>580</v>
      </c>
      <c r="F117" s="106">
        <v>580</v>
      </c>
      <c r="G117" s="106">
        <f>Tableau154[[#This Row],[Gross capacity (MW)]]*Tableau154[[#This Row],[EDF Stake (%)]]</f>
        <v>580</v>
      </c>
      <c r="H117" s="318">
        <v>1983</v>
      </c>
      <c r="I117" s="319">
        <v>1</v>
      </c>
      <c r="J117" s="85" t="s">
        <v>145</v>
      </c>
      <c r="K117" s="85" t="s">
        <v>9</v>
      </c>
      <c r="L117" s="270"/>
      <c r="M117" s="270"/>
    </row>
    <row r="118" spans="1:13" s="202" customFormat="1" x14ac:dyDescent="0.3">
      <c r="A118" s="85" t="s">
        <v>79</v>
      </c>
      <c r="B118" s="102" t="s">
        <v>182</v>
      </c>
      <c r="C118" s="300" t="s">
        <v>269</v>
      </c>
      <c r="D118" s="85" t="s">
        <v>268</v>
      </c>
      <c r="E118" s="106">
        <v>580</v>
      </c>
      <c r="F118" s="106">
        <v>580</v>
      </c>
      <c r="G118" s="106">
        <f>Tableau154[[#This Row],[EDF Stake (%)]]*Tableau154[[#This Row],[Gross capacity (MW)]]</f>
        <v>580</v>
      </c>
      <c r="H118" s="85">
        <v>1984</v>
      </c>
      <c r="I118" s="102">
        <v>1</v>
      </c>
      <c r="J118" s="85" t="s">
        <v>145</v>
      </c>
      <c r="K118" s="85" t="s">
        <v>9</v>
      </c>
      <c r="L118" s="270"/>
      <c r="M118" s="270"/>
    </row>
    <row r="119" spans="1:13" s="202" customFormat="1" x14ac:dyDescent="0.3">
      <c r="A119" s="85" t="s">
        <v>79</v>
      </c>
      <c r="B119" s="102" t="s">
        <v>182</v>
      </c>
      <c r="C119" s="300" t="s">
        <v>270</v>
      </c>
      <c r="D119" s="85" t="s">
        <v>168</v>
      </c>
      <c r="E119" s="106">
        <v>119</v>
      </c>
      <c r="F119" s="106">
        <v>119</v>
      </c>
      <c r="G119" s="106">
        <v>119</v>
      </c>
      <c r="H119" s="318">
        <v>1950</v>
      </c>
      <c r="I119" s="319">
        <v>1</v>
      </c>
      <c r="J119" s="85" t="s">
        <v>145</v>
      </c>
      <c r="K119" s="85" t="s">
        <v>9</v>
      </c>
      <c r="L119" s="270"/>
      <c r="M119" s="270"/>
    </row>
    <row r="120" spans="1:13" s="202" customFormat="1" x14ac:dyDescent="0.3">
      <c r="A120" s="85" t="s">
        <v>79</v>
      </c>
      <c r="B120" s="102" t="s">
        <v>182</v>
      </c>
      <c r="C120" s="300" t="s">
        <v>271</v>
      </c>
      <c r="D120" s="85" t="s">
        <v>199</v>
      </c>
      <c r="E120" s="106">
        <v>915</v>
      </c>
      <c r="F120" s="106">
        <v>915</v>
      </c>
      <c r="G120" s="106">
        <f>Tableau154[[#This Row],[EDF Stake (%)]]*Tableau154[[#This Row],[Gross capacity (MW)]]</f>
        <v>915</v>
      </c>
      <c r="H120" s="85">
        <v>1984</v>
      </c>
      <c r="I120" s="102">
        <v>1</v>
      </c>
      <c r="J120" s="85" t="s">
        <v>145</v>
      </c>
      <c r="K120" s="85" t="s">
        <v>9</v>
      </c>
      <c r="L120" s="270"/>
      <c r="M120" s="270"/>
    </row>
    <row r="121" spans="1:13" s="202" customFormat="1" x14ac:dyDescent="0.3">
      <c r="A121" s="85" t="s">
        <v>79</v>
      </c>
      <c r="B121" s="102" t="s">
        <v>182</v>
      </c>
      <c r="C121" s="300" t="s">
        <v>272</v>
      </c>
      <c r="D121" s="85" t="s">
        <v>199</v>
      </c>
      <c r="E121" s="106">
        <v>915</v>
      </c>
      <c r="F121" s="106">
        <v>915</v>
      </c>
      <c r="G121" s="106">
        <f>Tableau154[[#This Row],[Gross capacity (MW)]]*Tableau154[[#This Row],[EDF Stake (%)]]</f>
        <v>915</v>
      </c>
      <c r="H121" s="318">
        <v>1984</v>
      </c>
      <c r="I121" s="319">
        <v>1</v>
      </c>
      <c r="J121" s="85" t="s">
        <v>145</v>
      </c>
      <c r="K121" s="85" t="s">
        <v>9</v>
      </c>
      <c r="L121" s="270"/>
      <c r="M121" s="270"/>
    </row>
    <row r="122" spans="1:13" s="202" customFormat="1" x14ac:dyDescent="0.3">
      <c r="A122" s="85" t="s">
        <v>79</v>
      </c>
      <c r="B122" s="102" t="s">
        <v>182</v>
      </c>
      <c r="C122" s="300" t="s">
        <v>273</v>
      </c>
      <c r="D122" s="85" t="s">
        <v>199</v>
      </c>
      <c r="E122" s="106">
        <v>915</v>
      </c>
      <c r="F122" s="106">
        <v>915</v>
      </c>
      <c r="G122" s="106">
        <f>Tableau154[[#This Row],[EDF Stake (%)]]*Tableau154[[#This Row],[Gross capacity (MW)]]</f>
        <v>915</v>
      </c>
      <c r="H122" s="85">
        <v>1984</v>
      </c>
      <c r="I122" s="102">
        <v>1</v>
      </c>
      <c r="J122" s="85" t="s">
        <v>145</v>
      </c>
      <c r="K122" s="85" t="s">
        <v>9</v>
      </c>
      <c r="L122" s="270"/>
      <c r="M122" s="270"/>
    </row>
    <row r="123" spans="1:13" s="202" customFormat="1" x14ac:dyDescent="0.3">
      <c r="A123" s="85" t="s">
        <v>79</v>
      </c>
      <c r="B123" s="102" t="s">
        <v>182</v>
      </c>
      <c r="C123" s="300" t="s">
        <v>274</v>
      </c>
      <c r="D123" s="85" t="s">
        <v>199</v>
      </c>
      <c r="E123" s="106">
        <v>915</v>
      </c>
      <c r="F123" s="106">
        <v>915</v>
      </c>
      <c r="G123" s="106">
        <f>Tableau154[[#This Row],[Gross capacity (MW)]]*Tableau154[[#This Row],[EDF Stake (%)]]</f>
        <v>915</v>
      </c>
      <c r="H123" s="318">
        <v>1985</v>
      </c>
      <c r="I123" s="319">
        <v>1</v>
      </c>
      <c r="J123" s="85" t="s">
        <v>145</v>
      </c>
      <c r="K123" s="85" t="s">
        <v>9</v>
      </c>
      <c r="L123" s="270"/>
      <c r="M123" s="270"/>
    </row>
    <row r="124" spans="1:13" s="202" customFormat="1" x14ac:dyDescent="0.3">
      <c r="A124" s="85" t="s">
        <v>14</v>
      </c>
      <c r="B124" s="102" t="s">
        <v>152</v>
      </c>
      <c r="C124" s="102" t="s">
        <v>798</v>
      </c>
      <c r="D124" s="85" t="s">
        <v>154</v>
      </c>
      <c r="E124" s="106">
        <v>22.7</v>
      </c>
      <c r="F124" s="106">
        <v>22.7</v>
      </c>
      <c r="G124" s="106">
        <f>Tableau154[[#This Row],[Gross capacity (MW)]]*Tableau154[[#This Row],[EDF Stake (%)]]</f>
        <v>22.057590000000001</v>
      </c>
      <c r="H124" s="316">
        <v>2024</v>
      </c>
      <c r="I124" s="102">
        <v>0.97170000000000001</v>
      </c>
      <c r="J124" s="85" t="s">
        <v>145</v>
      </c>
      <c r="K124" s="85" t="s">
        <v>14</v>
      </c>
      <c r="L124" s="270"/>
      <c r="M124" s="270"/>
    </row>
    <row r="125" spans="1:13" s="202" customFormat="1" x14ac:dyDescent="0.3">
      <c r="A125" s="85" t="s">
        <v>79</v>
      </c>
      <c r="B125" s="102" t="s">
        <v>182</v>
      </c>
      <c r="C125" s="300" t="s">
        <v>275</v>
      </c>
      <c r="D125" s="85" t="s">
        <v>168</v>
      </c>
      <c r="E125" s="106">
        <v>139</v>
      </c>
      <c r="F125" s="106">
        <v>139</v>
      </c>
      <c r="G125" s="106">
        <v>139</v>
      </c>
      <c r="H125" s="85">
        <v>1966</v>
      </c>
      <c r="I125" s="102">
        <v>1</v>
      </c>
      <c r="J125" s="85" t="s">
        <v>145</v>
      </c>
      <c r="K125" s="85" t="s">
        <v>9</v>
      </c>
      <c r="L125" s="270"/>
      <c r="M125" s="270"/>
    </row>
    <row r="126" spans="1:13" s="202" customFormat="1" x14ac:dyDescent="0.3">
      <c r="A126" s="85" t="s">
        <v>79</v>
      </c>
      <c r="B126" s="102" t="s">
        <v>182</v>
      </c>
      <c r="C126" s="300" t="s">
        <v>276</v>
      </c>
      <c r="D126" s="85" t="s">
        <v>168</v>
      </c>
      <c r="E126" s="106">
        <v>62.9</v>
      </c>
      <c r="F126" s="106">
        <v>62.9</v>
      </c>
      <c r="G126" s="106">
        <v>62.9</v>
      </c>
      <c r="H126" s="318">
        <v>1899</v>
      </c>
      <c r="I126" s="319">
        <v>1</v>
      </c>
      <c r="J126" s="85" t="s">
        <v>145</v>
      </c>
      <c r="K126" s="85" t="s">
        <v>9</v>
      </c>
      <c r="L126" s="270"/>
      <c r="M126" s="270"/>
    </row>
    <row r="127" spans="1:13" s="202" customFormat="1" x14ac:dyDescent="0.3">
      <c r="A127" s="85" t="s">
        <v>79</v>
      </c>
      <c r="B127" s="102" t="s">
        <v>182</v>
      </c>
      <c r="C127" s="300" t="s">
        <v>277</v>
      </c>
      <c r="D127" s="85" t="s">
        <v>199</v>
      </c>
      <c r="E127" s="106">
        <v>890</v>
      </c>
      <c r="F127" s="106">
        <v>890</v>
      </c>
      <c r="G127" s="106">
        <f>Tableau154[[#This Row],[EDF Stake (%)]]*Tableau154[[#This Row],[Gross capacity (MW)]]</f>
        <v>890</v>
      </c>
      <c r="H127" s="85">
        <v>1980</v>
      </c>
      <c r="I127" s="102">
        <v>1</v>
      </c>
      <c r="J127" s="85" t="s">
        <v>145</v>
      </c>
      <c r="K127" s="85" t="s">
        <v>9</v>
      </c>
      <c r="L127" s="270"/>
      <c r="M127" s="270"/>
    </row>
    <row r="128" spans="1:13" s="202" customFormat="1" x14ac:dyDescent="0.3">
      <c r="A128" s="85" t="s">
        <v>79</v>
      </c>
      <c r="B128" s="102" t="s">
        <v>182</v>
      </c>
      <c r="C128" s="300" t="s">
        <v>278</v>
      </c>
      <c r="D128" s="85" t="s">
        <v>199</v>
      </c>
      <c r="E128" s="106">
        <v>890</v>
      </c>
      <c r="F128" s="106">
        <v>890</v>
      </c>
      <c r="G128" s="106">
        <f>Tableau154[[#This Row],[Gross capacity (MW)]]*Tableau154[[#This Row],[EDF Stake (%)]]</f>
        <v>890</v>
      </c>
      <c r="H128" s="318">
        <v>1981</v>
      </c>
      <c r="I128" s="319">
        <v>1</v>
      </c>
      <c r="J128" s="85" t="s">
        <v>145</v>
      </c>
      <c r="K128" s="85" t="s">
        <v>9</v>
      </c>
      <c r="L128" s="270"/>
      <c r="M128" s="270"/>
    </row>
    <row r="129" spans="1:13" s="202" customFormat="1" x14ac:dyDescent="0.3">
      <c r="A129" s="85" t="s">
        <v>79</v>
      </c>
      <c r="B129" s="102" t="s">
        <v>182</v>
      </c>
      <c r="C129" s="300" t="s">
        <v>279</v>
      </c>
      <c r="D129" s="85" t="s">
        <v>199</v>
      </c>
      <c r="E129" s="106">
        <v>890</v>
      </c>
      <c r="F129" s="106">
        <v>890</v>
      </c>
      <c r="G129" s="106">
        <f>Tableau154[[#This Row],[EDF Stake (%)]]*Tableau154[[#This Row],[Gross capacity (MW)]]</f>
        <v>890</v>
      </c>
      <c r="H129" s="85">
        <v>1981</v>
      </c>
      <c r="I129" s="102">
        <v>1</v>
      </c>
      <c r="J129" s="85" t="s">
        <v>145</v>
      </c>
      <c r="K129" s="85" t="s">
        <v>9</v>
      </c>
      <c r="L129" s="270"/>
      <c r="M129" s="270"/>
    </row>
    <row r="130" spans="1:13" s="202" customFormat="1" x14ac:dyDescent="0.3">
      <c r="A130" s="85" t="s">
        <v>79</v>
      </c>
      <c r="B130" s="102" t="s">
        <v>182</v>
      </c>
      <c r="C130" s="300" t="s">
        <v>280</v>
      </c>
      <c r="D130" s="85" t="s">
        <v>199</v>
      </c>
      <c r="E130" s="106">
        <v>890</v>
      </c>
      <c r="F130" s="106">
        <v>890</v>
      </c>
      <c r="G130" s="106">
        <f>Tableau154[[#This Row],[Gross capacity (MW)]]*Tableau154[[#This Row],[EDF Stake (%)]]</f>
        <v>890</v>
      </c>
      <c r="H130" s="318">
        <v>1981</v>
      </c>
      <c r="I130" s="319">
        <v>1</v>
      </c>
      <c r="J130" s="85" t="s">
        <v>145</v>
      </c>
      <c r="K130" s="85" t="s">
        <v>9</v>
      </c>
      <c r="L130" s="270"/>
      <c r="M130" s="270"/>
    </row>
    <row r="131" spans="1:13" s="202" customFormat="1" x14ac:dyDescent="0.3">
      <c r="A131" s="85" t="s">
        <v>281</v>
      </c>
      <c r="B131" s="102" t="s">
        <v>182</v>
      </c>
      <c r="C131" s="300" t="s">
        <v>801</v>
      </c>
      <c r="D131" s="85" t="s">
        <v>184</v>
      </c>
      <c r="E131" s="106">
        <v>76.599999999999994</v>
      </c>
      <c r="F131" s="106">
        <f>Tableau154[[#This Row],[Gross capacity (MW)]]</f>
        <v>76.599999999999994</v>
      </c>
      <c r="G131" s="106">
        <f>Tableau154[[#This Row],[Gross capacity (MW)]]*Tableau154[[#This Row],[EDF Stake (%)]]</f>
        <v>76.599999999999994</v>
      </c>
      <c r="H131" s="85" t="s">
        <v>197</v>
      </c>
      <c r="I131" s="102">
        <v>1</v>
      </c>
      <c r="J131" s="85" t="s">
        <v>145</v>
      </c>
      <c r="K131" s="85" t="s">
        <v>196</v>
      </c>
      <c r="L131" s="270"/>
      <c r="M131" s="270"/>
    </row>
    <row r="132" spans="1:13" s="202" customFormat="1" x14ac:dyDescent="0.3">
      <c r="A132" s="85" t="s">
        <v>94</v>
      </c>
      <c r="B132" s="102" t="s">
        <v>123</v>
      </c>
      <c r="C132" s="300" t="s">
        <v>282</v>
      </c>
      <c r="D132" s="85" t="s">
        <v>743</v>
      </c>
      <c r="E132" s="106">
        <v>2.2999999999999998</v>
      </c>
      <c r="F132" s="106">
        <v>2.2999999999999998</v>
      </c>
      <c r="G132" s="106">
        <f>Tableau154[[#This Row],[EDF Stake (%)]]*Tableau154[[#This Row],[Gross capacity (MW)]]</f>
        <v>1.5784899999999999</v>
      </c>
      <c r="H132" s="318">
        <v>2014</v>
      </c>
      <c r="I132" s="319">
        <v>0.68630000000000002</v>
      </c>
      <c r="J132" s="85" t="s">
        <v>145</v>
      </c>
      <c r="K132" s="85" t="s">
        <v>15</v>
      </c>
      <c r="L132" s="270"/>
      <c r="M132" s="270"/>
    </row>
    <row r="133" spans="1:13" s="202" customFormat="1" x14ac:dyDescent="0.3">
      <c r="A133" s="85" t="s">
        <v>94</v>
      </c>
      <c r="B133" s="102" t="s">
        <v>123</v>
      </c>
      <c r="C133" s="300" t="s">
        <v>283</v>
      </c>
      <c r="D133" s="85" t="s">
        <v>743</v>
      </c>
      <c r="E133" s="106">
        <v>2.2999999999999998</v>
      </c>
      <c r="F133" s="106">
        <v>2.2999999999999998</v>
      </c>
      <c r="G133" s="106">
        <f>Tableau154[[#This Row],[EDF Stake (%)]]*Tableau154[[#This Row],[Gross capacity (MW)]]</f>
        <v>1.5784899999999999</v>
      </c>
      <c r="H133" s="85">
        <v>2017</v>
      </c>
      <c r="I133" s="102">
        <v>0.68630000000000002</v>
      </c>
      <c r="J133" s="85" t="s">
        <v>145</v>
      </c>
      <c r="K133" s="85" t="s">
        <v>15</v>
      </c>
      <c r="L133" s="270"/>
      <c r="M133" s="270"/>
    </row>
    <row r="134" spans="1:13" s="202" customFormat="1" x14ac:dyDescent="0.3">
      <c r="A134" s="85" t="s">
        <v>262</v>
      </c>
      <c r="B134" s="102" t="s">
        <v>123</v>
      </c>
      <c r="C134" s="300" t="s">
        <v>284</v>
      </c>
      <c r="D134" s="85" t="s">
        <v>743</v>
      </c>
      <c r="E134" s="106">
        <v>9.6</v>
      </c>
      <c r="F134" s="106">
        <v>9.6</v>
      </c>
      <c r="G134" s="106">
        <f>Tableau154[[#This Row],[EDF Stake (%)]]*Tableau154[[#This Row],[Gross capacity (MW)]]</f>
        <v>6.5884799999999997</v>
      </c>
      <c r="H134" s="318">
        <v>2017</v>
      </c>
      <c r="I134" s="319">
        <v>0.68630000000000002</v>
      </c>
      <c r="J134" s="85" t="s">
        <v>145</v>
      </c>
      <c r="K134" s="85" t="s">
        <v>15</v>
      </c>
      <c r="L134" s="270"/>
      <c r="M134" s="270"/>
    </row>
    <row r="135" spans="1:13" s="202" customFormat="1" x14ac:dyDescent="0.3">
      <c r="A135" s="85" t="s">
        <v>94</v>
      </c>
      <c r="B135" s="102" t="s">
        <v>123</v>
      </c>
      <c r="C135" s="300" t="s">
        <v>285</v>
      </c>
      <c r="D135" s="85" t="s">
        <v>743</v>
      </c>
      <c r="E135" s="106">
        <v>12</v>
      </c>
      <c r="F135" s="106">
        <v>12</v>
      </c>
      <c r="G135" s="106">
        <f>Tableau154[[#This Row],[EDF Stake (%)]]*Tableau154[[#This Row],[Gross capacity (MW)]]</f>
        <v>8.2355999999999998</v>
      </c>
      <c r="H135" s="85">
        <v>2007</v>
      </c>
      <c r="I135" s="102">
        <v>0.68630000000000002</v>
      </c>
      <c r="J135" s="85" t="s">
        <v>145</v>
      </c>
      <c r="K135" s="85" t="s">
        <v>15</v>
      </c>
      <c r="L135" s="270"/>
      <c r="M135" s="270"/>
    </row>
    <row r="136" spans="1:13" s="202" customFormat="1" x14ac:dyDescent="0.3">
      <c r="A136" s="85" t="s">
        <v>79</v>
      </c>
      <c r="B136" s="102" t="s">
        <v>182</v>
      </c>
      <c r="C136" s="300" t="s">
        <v>286</v>
      </c>
      <c r="D136" s="85" t="s">
        <v>184</v>
      </c>
      <c r="E136" s="106">
        <v>85</v>
      </c>
      <c r="F136" s="106">
        <v>85</v>
      </c>
      <c r="G136" s="106">
        <f>Tableau154[[#This Row],[EDF Stake (%)]]*Tableau154[[#This Row],[Gross capacity (MW)]]</f>
        <v>85</v>
      </c>
      <c r="H136" s="318">
        <v>1981</v>
      </c>
      <c r="I136" s="319">
        <v>1</v>
      </c>
      <c r="J136" s="85" t="s">
        <v>145</v>
      </c>
      <c r="K136" s="85" t="s">
        <v>9</v>
      </c>
      <c r="L136" s="85"/>
    </row>
    <row r="137" spans="1:13" s="202" customFormat="1" x14ac:dyDescent="0.3">
      <c r="A137" s="85" t="s">
        <v>79</v>
      </c>
      <c r="B137" s="102" t="s">
        <v>182</v>
      </c>
      <c r="C137" s="300" t="s">
        <v>287</v>
      </c>
      <c r="D137" s="85" t="s">
        <v>184</v>
      </c>
      <c r="E137" s="106">
        <v>85</v>
      </c>
      <c r="F137" s="106">
        <v>85</v>
      </c>
      <c r="G137" s="106">
        <f>Tableau154[[#This Row],[Gross capacity (MW)]]*Tableau154[[#This Row],[EDF Stake (%)]]</f>
        <v>85</v>
      </c>
      <c r="H137" s="85">
        <v>1981</v>
      </c>
      <c r="I137" s="102">
        <v>1</v>
      </c>
      <c r="J137" s="85" t="s">
        <v>145</v>
      </c>
      <c r="K137" s="85" t="s">
        <v>9</v>
      </c>
      <c r="L137" s="270"/>
      <c r="M137" s="270"/>
    </row>
    <row r="138" spans="1:13" s="202" customFormat="1" ht="15" customHeight="1" x14ac:dyDescent="0.3">
      <c r="A138" s="85" t="s">
        <v>14</v>
      </c>
      <c r="B138" s="102" t="s">
        <v>158</v>
      </c>
      <c r="C138" s="300" t="s">
        <v>288</v>
      </c>
      <c r="D138" s="85" t="s">
        <v>166</v>
      </c>
      <c r="E138" s="106">
        <v>0.99</v>
      </c>
      <c r="F138" s="106">
        <v>0.99</v>
      </c>
      <c r="G138" s="106">
        <f>Tableau154[[#This Row],[Gross capacity (MW)]]*Tableau154[[#This Row],[EDF Stake (%)]]</f>
        <v>0.96198300000000003</v>
      </c>
      <c r="H138" s="318">
        <v>2020</v>
      </c>
      <c r="I138" s="319">
        <v>0.97170000000000001</v>
      </c>
      <c r="J138" s="85" t="s">
        <v>145</v>
      </c>
      <c r="K138" s="85" t="s">
        <v>14</v>
      </c>
      <c r="L138" s="270"/>
      <c r="M138" s="270"/>
    </row>
    <row r="139" spans="1:13" s="202" customFormat="1" ht="16.2" x14ac:dyDescent="0.3">
      <c r="A139" s="85" t="s">
        <v>79</v>
      </c>
      <c r="B139" s="102" t="s">
        <v>182</v>
      </c>
      <c r="C139" s="300" t="s">
        <v>804</v>
      </c>
      <c r="D139" s="85" t="s">
        <v>168</v>
      </c>
      <c r="E139" s="106">
        <v>0</v>
      </c>
      <c r="F139" s="106">
        <v>0</v>
      </c>
      <c r="G139" s="106">
        <v>235.45</v>
      </c>
      <c r="H139" s="85" t="s">
        <v>197</v>
      </c>
      <c r="I139" s="102" t="s">
        <v>197</v>
      </c>
      <c r="J139" s="85" t="s">
        <v>175</v>
      </c>
      <c r="K139" s="85" t="s">
        <v>9</v>
      </c>
      <c r="L139" s="270"/>
      <c r="M139" s="270"/>
    </row>
    <row r="140" spans="1:13" s="202" customFormat="1" ht="16.2" x14ac:dyDescent="0.3">
      <c r="A140" s="85" t="s">
        <v>79</v>
      </c>
      <c r="B140" s="102" t="s">
        <v>182</v>
      </c>
      <c r="C140" s="300" t="s">
        <v>804</v>
      </c>
      <c r="D140" s="85" t="s">
        <v>168</v>
      </c>
      <c r="E140" s="106">
        <v>4551</v>
      </c>
      <c r="F140" s="106">
        <v>4551</v>
      </c>
      <c r="G140" s="106">
        <v>4551</v>
      </c>
      <c r="H140" s="318" t="s">
        <v>197</v>
      </c>
      <c r="I140" s="319">
        <v>1</v>
      </c>
      <c r="J140" s="85" t="s">
        <v>145</v>
      </c>
      <c r="K140" s="85" t="s">
        <v>9</v>
      </c>
      <c r="L140" s="270"/>
      <c r="M140" s="270"/>
    </row>
    <row r="141" spans="1:13" s="202" customFormat="1" x14ac:dyDescent="0.3">
      <c r="A141" s="85" t="s">
        <v>94</v>
      </c>
      <c r="B141" s="102" t="s">
        <v>123</v>
      </c>
      <c r="C141" s="300" t="s">
        <v>58</v>
      </c>
      <c r="D141" s="85" t="s">
        <v>199</v>
      </c>
      <c r="E141" s="106">
        <v>105.9</v>
      </c>
      <c r="F141" s="106">
        <v>105.9</v>
      </c>
      <c r="G141" s="106">
        <f>Tableau154[[#This Row],[EDF Stake (%)]]*Tableau154[[#This Row],[Gross capacity (MW)]]</f>
        <v>72.679169999999999</v>
      </c>
      <c r="H141" s="85">
        <v>1985</v>
      </c>
      <c r="I141" s="102">
        <v>0.68630000000000002</v>
      </c>
      <c r="J141" s="85" t="s">
        <v>145</v>
      </c>
      <c r="K141" s="85" t="s">
        <v>15</v>
      </c>
      <c r="L141" s="270"/>
      <c r="M141" s="270"/>
    </row>
    <row r="142" spans="1:13" s="202" customFormat="1" ht="16.2" x14ac:dyDescent="0.3">
      <c r="A142" s="85" t="s">
        <v>87</v>
      </c>
      <c r="B142" s="102" t="s">
        <v>289</v>
      </c>
      <c r="C142" s="300" t="s">
        <v>290</v>
      </c>
      <c r="D142" s="85" t="s">
        <v>147</v>
      </c>
      <c r="E142" s="106">
        <v>302</v>
      </c>
      <c r="F142" s="106">
        <v>0</v>
      </c>
      <c r="G142" s="106">
        <f>Tableau154[[#This Row],[Gross capacity (MW)]]*Tableau154[[#This Row],[EDF Stake (%)]]</f>
        <v>37.75</v>
      </c>
      <c r="H142" s="318">
        <v>2019</v>
      </c>
      <c r="I142" s="319">
        <v>0.125</v>
      </c>
      <c r="J142" s="85" t="s">
        <v>175</v>
      </c>
      <c r="K142" s="85" t="s">
        <v>15</v>
      </c>
      <c r="L142" s="270"/>
      <c r="M142" s="270"/>
    </row>
    <row r="143" spans="1:13" s="202" customFormat="1" ht="16.2" x14ac:dyDescent="0.3">
      <c r="A143" s="85" t="s">
        <v>87</v>
      </c>
      <c r="B143" s="102" t="s">
        <v>289</v>
      </c>
      <c r="C143" s="300" t="s">
        <v>290</v>
      </c>
      <c r="D143" s="85" t="s">
        <v>747</v>
      </c>
      <c r="E143" s="106">
        <v>302</v>
      </c>
      <c r="F143" s="106">
        <v>0</v>
      </c>
      <c r="G143" s="106">
        <f>37.75*2</f>
        <v>75.5</v>
      </c>
      <c r="H143" s="85">
        <v>2019</v>
      </c>
      <c r="I143" s="102">
        <v>0.25</v>
      </c>
      <c r="J143" s="85" t="s">
        <v>175</v>
      </c>
      <c r="K143" s="85" t="s">
        <v>11</v>
      </c>
      <c r="L143" s="270"/>
      <c r="M143" s="270"/>
    </row>
    <row r="144" spans="1:13" s="202" customFormat="1" ht="16.2" x14ac:dyDescent="0.3">
      <c r="A144" s="85" t="s">
        <v>87</v>
      </c>
      <c r="B144" s="102" t="s">
        <v>289</v>
      </c>
      <c r="C144" s="300" t="s">
        <v>291</v>
      </c>
      <c r="D144" s="85" t="s">
        <v>147</v>
      </c>
      <c r="E144" s="106">
        <v>200</v>
      </c>
      <c r="F144" s="106">
        <v>0</v>
      </c>
      <c r="G144" s="106">
        <f>Tableau154[[#This Row],[Gross capacity (MW)]]*Tableau154[[#This Row],[EDF Stake (%)]]</f>
        <v>25</v>
      </c>
      <c r="H144" s="85">
        <v>2021</v>
      </c>
      <c r="I144" s="102">
        <v>0.125</v>
      </c>
      <c r="J144" s="85" t="s">
        <v>175</v>
      </c>
      <c r="K144" s="85" t="s">
        <v>15</v>
      </c>
      <c r="L144" s="270"/>
      <c r="M144" s="270"/>
    </row>
    <row r="145" spans="1:17" s="202" customFormat="1" ht="16.2" x14ac:dyDescent="0.3">
      <c r="A145" s="85" t="s">
        <v>87</v>
      </c>
      <c r="B145" s="102" t="s">
        <v>289</v>
      </c>
      <c r="C145" s="300" t="s">
        <v>805</v>
      </c>
      <c r="D145" s="85" t="s">
        <v>747</v>
      </c>
      <c r="E145" s="106">
        <v>200</v>
      </c>
      <c r="F145" s="106">
        <v>0</v>
      </c>
      <c r="G145" s="106">
        <f>25*2</f>
        <v>50</v>
      </c>
      <c r="H145" s="318">
        <v>2021</v>
      </c>
      <c r="I145" s="319">
        <v>0.25</v>
      </c>
      <c r="J145" s="85" t="s">
        <v>175</v>
      </c>
      <c r="K145" s="85" t="s">
        <v>11</v>
      </c>
      <c r="L145" s="270"/>
      <c r="M145" s="270"/>
    </row>
    <row r="146" spans="1:17" s="202" customFormat="1" x14ac:dyDescent="0.3">
      <c r="A146" s="85" t="s">
        <v>14</v>
      </c>
      <c r="B146" s="102" t="s">
        <v>160</v>
      </c>
      <c r="C146" s="300" t="s">
        <v>292</v>
      </c>
      <c r="D146" s="85" t="s">
        <v>98</v>
      </c>
      <c r="E146" s="106">
        <v>0.34399999999999997</v>
      </c>
      <c r="F146" s="106">
        <v>0.34399999999999997</v>
      </c>
      <c r="G146" s="106">
        <f>Tableau154[[#This Row],[Gross capacity (MW)]]*Tableau154[[#This Row],[EDF Stake (%)]]</f>
        <v>0.33426479999999997</v>
      </c>
      <c r="H146" s="318">
        <v>2010</v>
      </c>
      <c r="I146" s="319">
        <v>0.97170000000000001</v>
      </c>
      <c r="J146" s="85" t="s">
        <v>145</v>
      </c>
      <c r="K146" s="85" t="s">
        <v>14</v>
      </c>
      <c r="M146" s="309"/>
      <c r="N146" s="309"/>
      <c r="O146" s="309"/>
      <c r="P146" s="270"/>
      <c r="Q146" s="270"/>
    </row>
    <row r="147" spans="1:17" s="202" customFormat="1" x14ac:dyDescent="0.3">
      <c r="A147" s="85" t="s">
        <v>94</v>
      </c>
      <c r="B147" s="102" t="s">
        <v>123</v>
      </c>
      <c r="C147" s="300" t="s">
        <v>293</v>
      </c>
      <c r="D147" s="85" t="s">
        <v>743</v>
      </c>
      <c r="E147" s="106">
        <v>2.35</v>
      </c>
      <c r="F147" s="106">
        <v>2.35</v>
      </c>
      <c r="G147" s="106">
        <f>Tableau154[[#This Row],[EDF Stake (%)]]*Tableau154[[#This Row],[Gross capacity (MW)]]</f>
        <v>1.612805</v>
      </c>
      <c r="H147" s="85">
        <v>2018</v>
      </c>
      <c r="I147" s="102">
        <v>0.68630000000000002</v>
      </c>
      <c r="J147" s="85" t="s">
        <v>145</v>
      </c>
      <c r="K147" s="85" t="s">
        <v>15</v>
      </c>
      <c r="L147" s="270"/>
      <c r="M147" s="270"/>
    </row>
    <row r="148" spans="1:17" s="202" customFormat="1" x14ac:dyDescent="0.3">
      <c r="A148" s="85" t="s">
        <v>14</v>
      </c>
      <c r="B148" s="102" t="s">
        <v>294</v>
      </c>
      <c r="C148" s="300" t="s">
        <v>295</v>
      </c>
      <c r="D148" s="85" t="s">
        <v>154</v>
      </c>
      <c r="E148" s="106">
        <v>4.4000000000000004</v>
      </c>
      <c r="F148" s="106">
        <v>4.4000000000000004</v>
      </c>
      <c r="G148" s="106">
        <f>Tableau154[[#This Row],[Gross capacity (MW)]]*Tableau154[[#This Row],[EDF Stake (%)]]</f>
        <v>4.2754799999999999</v>
      </c>
      <c r="H148" s="318" t="s">
        <v>197</v>
      </c>
      <c r="I148" s="319">
        <v>0.97170000000000001</v>
      </c>
      <c r="J148" s="85" t="s">
        <v>145</v>
      </c>
      <c r="K148" s="85" t="s">
        <v>14</v>
      </c>
      <c r="L148" s="270"/>
      <c r="M148" s="270"/>
    </row>
    <row r="149" spans="1:17" s="202" customFormat="1" x14ac:dyDescent="0.3">
      <c r="A149" s="85" t="s">
        <v>14</v>
      </c>
      <c r="B149" s="102" t="s">
        <v>296</v>
      </c>
      <c r="C149" s="300" t="s">
        <v>296</v>
      </c>
      <c r="D149" s="85" t="s">
        <v>154</v>
      </c>
      <c r="E149" s="106">
        <v>36.1</v>
      </c>
      <c r="F149" s="106">
        <v>36.1</v>
      </c>
      <c r="G149" s="106">
        <f>Tableau154[[#This Row],[Gross capacity (MW)]]*Tableau154[[#This Row],[EDF Stake (%)]]</f>
        <v>35.07837</v>
      </c>
      <c r="H149" s="85"/>
      <c r="I149" s="102">
        <v>0.97170000000000001</v>
      </c>
      <c r="J149" s="85" t="s">
        <v>145</v>
      </c>
      <c r="K149" s="85" t="s">
        <v>14</v>
      </c>
      <c r="L149" s="270"/>
      <c r="M149" s="270"/>
    </row>
    <row r="150" spans="1:17" s="202" customFormat="1" x14ac:dyDescent="0.3">
      <c r="A150" s="85" t="s">
        <v>84</v>
      </c>
      <c r="B150" s="102" t="s">
        <v>297</v>
      </c>
      <c r="C150" s="300" t="s">
        <v>298</v>
      </c>
      <c r="D150" s="85" t="s">
        <v>268</v>
      </c>
      <c r="E150" s="106">
        <v>12</v>
      </c>
      <c r="F150" s="106">
        <v>12</v>
      </c>
      <c r="G150" s="106">
        <f>Tableau154[[#This Row],[Gross capacity (MW)]]*Tableau154[[#This Row],[EDF Stake (%)]]</f>
        <v>11.660399999999999</v>
      </c>
      <c r="H150" s="318">
        <v>1957</v>
      </c>
      <c r="I150" s="319">
        <v>0.97170000000000001</v>
      </c>
      <c r="J150" s="85" t="s">
        <v>145</v>
      </c>
      <c r="K150" s="85" t="s">
        <v>14</v>
      </c>
      <c r="L150" s="270"/>
      <c r="M150" s="270"/>
    </row>
    <row r="151" spans="1:17" s="202" customFormat="1" x14ac:dyDescent="0.3">
      <c r="A151" s="85" t="s">
        <v>14</v>
      </c>
      <c r="B151" s="102" t="s">
        <v>299</v>
      </c>
      <c r="C151" s="300" t="s">
        <v>300</v>
      </c>
      <c r="D151" s="85" t="s">
        <v>301</v>
      </c>
      <c r="E151" s="106">
        <v>7.3</v>
      </c>
      <c r="F151" s="106">
        <v>7.3</v>
      </c>
      <c r="G151" s="106">
        <f>Tableau154[[#This Row],[Gross capacity (MW)]]*Tableau154[[#This Row],[EDF Stake (%)]]</f>
        <v>7.0934099999999995</v>
      </c>
      <c r="H151" s="85">
        <v>1999</v>
      </c>
      <c r="I151" s="102">
        <v>0.97170000000000001</v>
      </c>
      <c r="J151" s="85" t="s">
        <v>145</v>
      </c>
      <c r="K151" s="85" t="s">
        <v>14</v>
      </c>
      <c r="L151" s="270"/>
      <c r="M151" s="270"/>
    </row>
    <row r="152" spans="1:17" s="202" customFormat="1" x14ac:dyDescent="0.3">
      <c r="A152" s="85" t="s">
        <v>108</v>
      </c>
      <c r="B152" s="102" t="s">
        <v>232</v>
      </c>
      <c r="C152" s="300" t="s">
        <v>232</v>
      </c>
      <c r="D152" s="85" t="s">
        <v>98</v>
      </c>
      <c r="E152" s="106">
        <v>47.2</v>
      </c>
      <c r="F152" s="106">
        <v>47.2</v>
      </c>
      <c r="G152" s="106">
        <f>Tableau154[[#This Row],[Gross capacity (MW)]]*Tableau154[[#This Row],[EDF Stake (%)]]</f>
        <v>45.864240000000002</v>
      </c>
      <c r="H152" s="318"/>
      <c r="I152" s="319">
        <v>0.97170000000000001</v>
      </c>
      <c r="J152" s="85" t="s">
        <v>145</v>
      </c>
      <c r="K152" s="85" t="s">
        <v>14</v>
      </c>
      <c r="L152" s="270"/>
      <c r="M152" s="270"/>
    </row>
    <row r="153" spans="1:17" s="202" customFormat="1" x14ac:dyDescent="0.3">
      <c r="A153" s="85" t="s">
        <v>302</v>
      </c>
      <c r="B153" s="102" t="s">
        <v>182</v>
      </c>
      <c r="C153" s="300" t="s">
        <v>303</v>
      </c>
      <c r="D153" s="85" t="s">
        <v>304</v>
      </c>
      <c r="E153" s="106">
        <v>106.795</v>
      </c>
      <c r="F153" s="106">
        <v>0</v>
      </c>
      <c r="G153" s="106">
        <v>26.69875</v>
      </c>
      <c r="H153" s="85" t="s">
        <v>197</v>
      </c>
      <c r="I153" s="102">
        <v>0.25</v>
      </c>
      <c r="J153" s="85" t="s">
        <v>742</v>
      </c>
      <c r="K153" s="85" t="s">
        <v>196</v>
      </c>
      <c r="L153" s="270"/>
      <c r="M153" s="270"/>
    </row>
    <row r="154" spans="1:17" s="202" customFormat="1" x14ac:dyDescent="0.3">
      <c r="A154" s="85" t="s">
        <v>262</v>
      </c>
      <c r="B154" s="102" t="s">
        <v>123</v>
      </c>
      <c r="C154" s="300" t="s">
        <v>305</v>
      </c>
      <c r="D154" s="85" t="s">
        <v>743</v>
      </c>
      <c r="E154" s="106">
        <v>12.25</v>
      </c>
      <c r="F154" s="106">
        <v>12.25</v>
      </c>
      <c r="G154" s="106">
        <f>Tableau154[[#This Row],[EDF Stake (%)]]*Tableau154[[#This Row],[Gross capacity (MW)]]</f>
        <v>8.4071750000000005</v>
      </c>
      <c r="H154" s="85">
        <v>2019</v>
      </c>
      <c r="I154" s="102">
        <v>0.68630000000000002</v>
      </c>
      <c r="J154" s="85" t="s">
        <v>145</v>
      </c>
      <c r="K154" s="85" t="s">
        <v>15</v>
      </c>
      <c r="L154" s="270"/>
      <c r="M154" s="270"/>
    </row>
    <row r="155" spans="1:17" x14ac:dyDescent="0.3">
      <c r="A155" s="85" t="s">
        <v>94</v>
      </c>
      <c r="B155" s="102" t="s">
        <v>123</v>
      </c>
      <c r="C155" s="300" t="s">
        <v>306</v>
      </c>
      <c r="D155" s="85" t="s">
        <v>743</v>
      </c>
      <c r="E155" s="106">
        <v>2.2000000000000002</v>
      </c>
      <c r="F155" s="106">
        <v>2.2000000000000002</v>
      </c>
      <c r="G155" s="106">
        <f>Tableau154[[#This Row],[EDF Stake (%)]]*Tableau154[[#This Row],[Gross capacity (MW)]]</f>
        <v>0.83042300000000002</v>
      </c>
      <c r="H155" s="316">
        <v>2021</v>
      </c>
      <c r="I155" s="319">
        <f>68.63%*55%</f>
        <v>0.37746499999999999</v>
      </c>
      <c r="J155" s="85" t="s">
        <v>145</v>
      </c>
      <c r="K155" s="85" t="s">
        <v>15</v>
      </c>
      <c r="L155" s="85"/>
      <c r="M155" s="85"/>
    </row>
    <row r="156" spans="1:17" s="202" customFormat="1" x14ac:dyDescent="0.3">
      <c r="A156" s="85" t="s">
        <v>79</v>
      </c>
      <c r="B156" s="102" t="s">
        <v>182</v>
      </c>
      <c r="C156" s="300" t="s">
        <v>307</v>
      </c>
      <c r="D156" s="85" t="s">
        <v>168</v>
      </c>
      <c r="E156" s="106">
        <v>72.400000000000006</v>
      </c>
      <c r="F156" s="106">
        <v>72.400000000000006</v>
      </c>
      <c r="G156" s="106">
        <v>72.400000000000006</v>
      </c>
      <c r="H156" s="85">
        <v>1926</v>
      </c>
      <c r="I156" s="102">
        <v>1</v>
      </c>
      <c r="J156" s="85" t="s">
        <v>145</v>
      </c>
      <c r="K156" s="85" t="s">
        <v>9</v>
      </c>
      <c r="L156" s="270"/>
      <c r="M156" s="270"/>
    </row>
    <row r="157" spans="1:17" s="202" customFormat="1" x14ac:dyDescent="0.3">
      <c r="A157" s="85" t="s">
        <v>79</v>
      </c>
      <c r="B157" s="102" t="s">
        <v>308</v>
      </c>
      <c r="C157" s="300" t="s">
        <v>127</v>
      </c>
      <c r="D157" s="85" t="s">
        <v>760</v>
      </c>
      <c r="E157" s="106">
        <v>10</v>
      </c>
      <c r="F157" s="106">
        <v>10</v>
      </c>
      <c r="G157" s="106">
        <f>Tableau154[[#This Row],[Gross capacity (MW)]]*Tableau154[[#This Row],[EDF Stake (%)]]</f>
        <v>4.5209999999999999</v>
      </c>
      <c r="H157" s="318">
        <v>2016</v>
      </c>
      <c r="I157" s="319">
        <v>0.4521</v>
      </c>
      <c r="J157" s="85" t="s">
        <v>145</v>
      </c>
      <c r="K157" s="85" t="s">
        <v>196</v>
      </c>
      <c r="L157" s="270"/>
      <c r="M157" s="270"/>
    </row>
    <row r="158" spans="1:17" s="202" customFormat="1" x14ac:dyDescent="0.3">
      <c r="A158" s="85" t="s">
        <v>79</v>
      </c>
      <c r="B158" s="102" t="s">
        <v>308</v>
      </c>
      <c r="C158" s="300" t="s">
        <v>127</v>
      </c>
      <c r="D158" s="85" t="s">
        <v>309</v>
      </c>
      <c r="E158" s="106">
        <v>1.5</v>
      </c>
      <c r="F158" s="106">
        <v>1</v>
      </c>
      <c r="G158" s="106">
        <f>Tableau154[[#This Row],[Gross capacity (MW)]]*Tableau154[[#This Row],[EDF Stake (%)]]</f>
        <v>0.88634999999999997</v>
      </c>
      <c r="H158" s="85">
        <v>2016</v>
      </c>
      <c r="I158" s="102">
        <v>0.59089999999999998</v>
      </c>
      <c r="J158" s="85" t="s">
        <v>145</v>
      </c>
      <c r="K158" s="85" t="s">
        <v>196</v>
      </c>
      <c r="L158" s="270"/>
      <c r="M158" s="270"/>
    </row>
    <row r="159" spans="1:17" s="202" customFormat="1" x14ac:dyDescent="0.3">
      <c r="A159" s="85" t="s">
        <v>79</v>
      </c>
      <c r="B159" s="102" t="s">
        <v>308</v>
      </c>
      <c r="C159" s="300" t="s">
        <v>127</v>
      </c>
      <c r="D159" s="85" t="s">
        <v>743</v>
      </c>
      <c r="E159" s="106">
        <v>6.15</v>
      </c>
      <c r="F159" s="106">
        <v>0</v>
      </c>
      <c r="G159" s="106">
        <f>Tableau154[[#This Row],[Gross capacity (MW)]]*Tableau154[[#This Row],[EDF Stake (%)]]</f>
        <v>1.9077299999999999</v>
      </c>
      <c r="H159" s="318" t="s">
        <v>197</v>
      </c>
      <c r="I159" s="319">
        <v>0.31019999999999998</v>
      </c>
      <c r="J159" s="85" t="s">
        <v>175</v>
      </c>
      <c r="K159" s="85" t="s">
        <v>196</v>
      </c>
      <c r="L159" s="270"/>
      <c r="M159" s="270"/>
    </row>
    <row r="160" spans="1:17" s="202" customFormat="1" x14ac:dyDescent="0.3">
      <c r="A160" s="85" t="s">
        <v>79</v>
      </c>
      <c r="B160" s="102" t="s">
        <v>308</v>
      </c>
      <c r="C160" s="300" t="s">
        <v>127</v>
      </c>
      <c r="D160" s="85" t="s">
        <v>745</v>
      </c>
      <c r="E160" s="106">
        <v>0.91</v>
      </c>
      <c r="F160" s="106">
        <v>0.41</v>
      </c>
      <c r="G160" s="106">
        <f>0.52</f>
        <v>0.52</v>
      </c>
      <c r="H160" s="85" t="s">
        <v>197</v>
      </c>
      <c r="I160" s="102">
        <v>0.40510000000000002</v>
      </c>
      <c r="J160" s="85" t="s">
        <v>175</v>
      </c>
      <c r="K160" s="85" t="s">
        <v>196</v>
      </c>
      <c r="L160" s="270"/>
      <c r="M160" s="270"/>
    </row>
    <row r="161" spans="1:13" s="202" customFormat="1" x14ac:dyDescent="0.3">
      <c r="A161" s="85" t="s">
        <v>310</v>
      </c>
      <c r="B161" s="102" t="s">
        <v>308</v>
      </c>
      <c r="C161" s="300" t="s">
        <v>127</v>
      </c>
      <c r="D161" s="85" t="s">
        <v>168</v>
      </c>
      <c r="E161" s="106">
        <v>34.270000000000003</v>
      </c>
      <c r="F161" s="106">
        <v>0.4</v>
      </c>
      <c r="G161" s="106">
        <v>13.26</v>
      </c>
      <c r="H161" s="318" t="s">
        <v>197</v>
      </c>
      <c r="I161" s="319">
        <v>0.31019999999999998</v>
      </c>
      <c r="J161" s="85" t="s">
        <v>175</v>
      </c>
      <c r="K161" s="85" t="s">
        <v>196</v>
      </c>
      <c r="L161" s="270"/>
      <c r="M161" s="270"/>
    </row>
    <row r="162" spans="1:13" s="202" customFormat="1" x14ac:dyDescent="0.3">
      <c r="A162" s="85" t="s">
        <v>311</v>
      </c>
      <c r="B162" s="102" t="s">
        <v>182</v>
      </c>
      <c r="C162" s="300" t="s">
        <v>312</v>
      </c>
      <c r="D162" s="85" t="s">
        <v>168</v>
      </c>
      <c r="E162" s="106">
        <v>80.75</v>
      </c>
      <c r="F162" s="106">
        <v>0</v>
      </c>
      <c r="G162" s="106">
        <v>12.92</v>
      </c>
      <c r="H162" s="318" t="s">
        <v>197</v>
      </c>
      <c r="I162" s="319">
        <v>0.16</v>
      </c>
      <c r="J162" s="85" t="s">
        <v>742</v>
      </c>
      <c r="K162" s="85" t="s">
        <v>196</v>
      </c>
      <c r="L162" s="270"/>
      <c r="M162" s="270"/>
    </row>
    <row r="163" spans="1:13" s="202" customFormat="1" x14ac:dyDescent="0.3">
      <c r="A163" s="85" t="s">
        <v>311</v>
      </c>
      <c r="B163" s="102" t="s">
        <v>182</v>
      </c>
      <c r="C163" s="300" t="s">
        <v>312</v>
      </c>
      <c r="D163" s="85" t="s">
        <v>268</v>
      </c>
      <c r="E163" s="106">
        <v>110</v>
      </c>
      <c r="F163" s="106">
        <v>0</v>
      </c>
      <c r="G163" s="106">
        <v>17.600000000000001</v>
      </c>
      <c r="H163" s="85" t="s">
        <v>197</v>
      </c>
      <c r="I163" s="102">
        <v>0.16</v>
      </c>
      <c r="J163" s="85" t="s">
        <v>742</v>
      </c>
      <c r="K163" s="85" t="s">
        <v>196</v>
      </c>
      <c r="L163" s="270"/>
      <c r="M163" s="270"/>
    </row>
    <row r="164" spans="1:13" s="202" customFormat="1" x14ac:dyDescent="0.3">
      <c r="A164" s="85" t="s">
        <v>311</v>
      </c>
      <c r="B164" s="102" t="s">
        <v>182</v>
      </c>
      <c r="C164" s="300" t="s">
        <v>312</v>
      </c>
      <c r="D164" s="85" t="s">
        <v>304</v>
      </c>
      <c r="E164" s="106">
        <v>116.38</v>
      </c>
      <c r="F164" s="106">
        <v>0</v>
      </c>
      <c r="G164" s="106">
        <v>18.620799999999999</v>
      </c>
      <c r="H164" s="318" t="s">
        <v>197</v>
      </c>
      <c r="I164" s="319">
        <v>0.16</v>
      </c>
      <c r="J164" s="85" t="s">
        <v>742</v>
      </c>
      <c r="K164" s="85" t="s">
        <v>196</v>
      </c>
      <c r="L164" s="270"/>
      <c r="M164" s="270"/>
    </row>
    <row r="165" spans="1:13" s="202" customFormat="1" x14ac:dyDescent="0.3">
      <c r="A165" s="85" t="s">
        <v>311</v>
      </c>
      <c r="B165" s="102" t="s">
        <v>182</v>
      </c>
      <c r="C165" s="300" t="s">
        <v>312</v>
      </c>
      <c r="D165" s="85" t="s">
        <v>98</v>
      </c>
      <c r="E165" s="106">
        <v>15.77</v>
      </c>
      <c r="F165" s="106">
        <v>0</v>
      </c>
      <c r="G165" s="106">
        <f>2.62</f>
        <v>2.62</v>
      </c>
      <c r="H165" s="85" t="s">
        <v>197</v>
      </c>
      <c r="I165" s="102">
        <v>0.16</v>
      </c>
      <c r="J165" s="85" t="s">
        <v>742</v>
      </c>
      <c r="K165" s="85" t="s">
        <v>196</v>
      </c>
      <c r="L165" s="270"/>
      <c r="M165" s="270"/>
    </row>
    <row r="166" spans="1:13" s="202" customFormat="1" x14ac:dyDescent="0.3">
      <c r="A166" s="85" t="s">
        <v>94</v>
      </c>
      <c r="B166" s="102" t="s">
        <v>123</v>
      </c>
      <c r="C166" s="300" t="s">
        <v>313</v>
      </c>
      <c r="D166" s="85" t="s">
        <v>743</v>
      </c>
      <c r="E166" s="106">
        <v>3.5</v>
      </c>
      <c r="F166" s="106">
        <v>3.5</v>
      </c>
      <c r="G166" s="106">
        <f>Tableau154[[#This Row],[EDF Stake (%)]]*Tableau154[[#This Row],[Gross capacity (MW)]]</f>
        <v>2.40205</v>
      </c>
      <c r="H166" s="85">
        <v>2020</v>
      </c>
      <c r="I166" s="102">
        <v>0.68630000000000002</v>
      </c>
      <c r="J166" s="85" t="s">
        <v>145</v>
      </c>
      <c r="K166" s="85" t="s">
        <v>15</v>
      </c>
      <c r="L166" s="270"/>
      <c r="M166" s="270"/>
    </row>
    <row r="167" spans="1:13" ht="15" customHeight="1" x14ac:dyDescent="0.3">
      <c r="A167" s="85" t="s">
        <v>14</v>
      </c>
      <c r="B167" s="102" t="s">
        <v>152</v>
      </c>
      <c r="C167" s="300" t="s">
        <v>314</v>
      </c>
      <c r="D167" s="85" t="s">
        <v>154</v>
      </c>
      <c r="E167" s="106">
        <v>4.5199999999999996</v>
      </c>
      <c r="F167" s="106">
        <v>4.5199999999999996</v>
      </c>
      <c r="G167" s="106">
        <f>Tableau154[[#This Row],[Gross capacity (MW)]]*Tableau154[[#This Row],[EDF Stake (%)]]</f>
        <v>4.3920839999999997</v>
      </c>
      <c r="H167" s="318">
        <v>2011</v>
      </c>
      <c r="I167" s="319">
        <v>0.97170000000000001</v>
      </c>
      <c r="J167" s="85" t="s">
        <v>145</v>
      </c>
      <c r="K167" s="85" t="s">
        <v>14</v>
      </c>
      <c r="L167" s="85"/>
      <c r="M167" s="85"/>
    </row>
    <row r="168" spans="1:13" ht="15" customHeight="1" x14ac:dyDescent="0.3">
      <c r="A168" s="85" t="s">
        <v>94</v>
      </c>
      <c r="B168" s="102" t="s">
        <v>123</v>
      </c>
      <c r="C168" s="300" t="s">
        <v>315</v>
      </c>
      <c r="D168" s="85" t="s">
        <v>743</v>
      </c>
      <c r="E168" s="106">
        <v>6.6</v>
      </c>
      <c r="F168" s="106">
        <v>6.6</v>
      </c>
      <c r="G168" s="106">
        <f>Tableau154[[#This Row],[EDF Stake (%)]]*Tableau154[[#This Row],[Gross capacity (MW)]]</f>
        <v>2.3100857999999995</v>
      </c>
      <c r="H168" s="85">
        <v>2017</v>
      </c>
      <c r="I168" s="102">
        <f>68.63%*51%</f>
        <v>0.35001299999999996</v>
      </c>
      <c r="J168" s="85" t="s">
        <v>145</v>
      </c>
      <c r="K168" s="85" t="s">
        <v>15</v>
      </c>
      <c r="L168" s="85"/>
      <c r="M168" s="85"/>
    </row>
    <row r="169" spans="1:13" ht="15" customHeight="1" x14ac:dyDescent="0.3">
      <c r="A169" s="85" t="s">
        <v>94</v>
      </c>
      <c r="B169" s="102" t="s">
        <v>123</v>
      </c>
      <c r="C169" s="300" t="s">
        <v>316</v>
      </c>
      <c r="D169" s="85" t="s">
        <v>743</v>
      </c>
      <c r="E169" s="106">
        <v>4.4000000000000004</v>
      </c>
      <c r="F169" s="106">
        <v>4.4000000000000004</v>
      </c>
      <c r="G169" s="106">
        <f>Tableau154[[#This Row],[EDF Stake (%)]]*Tableau154[[#This Row],[Gross capacity (MW)]]</f>
        <v>1.5400571999999999</v>
      </c>
      <c r="H169" s="316">
        <v>2021</v>
      </c>
      <c r="I169" s="317">
        <f>68.63%*51%</f>
        <v>0.35001299999999996</v>
      </c>
      <c r="J169" s="85" t="s">
        <v>145</v>
      </c>
      <c r="K169" s="85" t="s">
        <v>15</v>
      </c>
      <c r="L169" s="85"/>
      <c r="M169" s="85"/>
    </row>
    <row r="170" spans="1:13" customFormat="1" ht="15" customHeight="1" x14ac:dyDescent="0.3">
      <c r="A170" s="85" t="s">
        <v>94</v>
      </c>
      <c r="B170" s="102" t="s">
        <v>123</v>
      </c>
      <c r="C170" s="300" t="s">
        <v>317</v>
      </c>
      <c r="D170" s="85" t="s">
        <v>743</v>
      </c>
      <c r="E170" s="106">
        <v>3.6</v>
      </c>
      <c r="F170" s="106">
        <v>3.6</v>
      </c>
      <c r="G170" s="106">
        <f>Tableau154[[#This Row],[EDF Stake (%)]]*Tableau154[[#This Row],[Gross capacity (MW)]]</f>
        <v>1.2600467999999998</v>
      </c>
      <c r="H170" s="85">
        <v>2023</v>
      </c>
      <c r="I170" s="102">
        <f>68.63%*51%</f>
        <v>0.35001299999999996</v>
      </c>
      <c r="J170" s="85" t="s">
        <v>145</v>
      </c>
      <c r="K170" s="85" t="s">
        <v>15</v>
      </c>
      <c r="L170" s="271"/>
      <c r="M170" s="271"/>
    </row>
    <row r="171" spans="1:13" customFormat="1" ht="15" customHeight="1" x14ac:dyDescent="0.3">
      <c r="A171" s="85" t="s">
        <v>14</v>
      </c>
      <c r="B171" s="102" t="s">
        <v>170</v>
      </c>
      <c r="C171" s="300" t="s">
        <v>318</v>
      </c>
      <c r="D171" s="85" t="s">
        <v>147</v>
      </c>
      <c r="E171" s="106">
        <v>12</v>
      </c>
      <c r="F171" s="106">
        <v>12</v>
      </c>
      <c r="G171" s="106">
        <v>5.95</v>
      </c>
      <c r="H171" s="318">
        <v>2005</v>
      </c>
      <c r="I171" s="319">
        <v>0.97170000000000001</v>
      </c>
      <c r="J171" s="85" t="s">
        <v>145</v>
      </c>
      <c r="K171" s="85" t="s">
        <v>14</v>
      </c>
      <c r="L171" s="271"/>
      <c r="M171" s="271"/>
    </row>
    <row r="172" spans="1:13" customFormat="1" ht="15" customHeight="1" x14ac:dyDescent="0.3">
      <c r="A172" s="85" t="s">
        <v>14</v>
      </c>
      <c r="B172" s="102" t="s">
        <v>170</v>
      </c>
      <c r="C172" s="300" t="s">
        <v>319</v>
      </c>
      <c r="D172" s="85" t="s">
        <v>147</v>
      </c>
      <c r="E172" s="106">
        <v>14.4</v>
      </c>
      <c r="F172" s="106">
        <v>14.4</v>
      </c>
      <c r="G172" s="106">
        <v>7.14</v>
      </c>
      <c r="H172" s="85">
        <v>2002</v>
      </c>
      <c r="I172" s="102">
        <v>0.97170000000000001</v>
      </c>
      <c r="J172" s="85" t="s">
        <v>145</v>
      </c>
      <c r="K172" s="85" t="s">
        <v>14</v>
      </c>
      <c r="L172" s="271"/>
      <c r="M172" s="271"/>
    </row>
    <row r="173" spans="1:13" customFormat="1" ht="15" customHeight="1" x14ac:dyDescent="0.3">
      <c r="A173" s="85" t="s">
        <v>14</v>
      </c>
      <c r="B173" s="102" t="s">
        <v>143</v>
      </c>
      <c r="C173" s="300" t="s">
        <v>320</v>
      </c>
      <c r="D173" s="85" t="s">
        <v>98</v>
      </c>
      <c r="E173" s="106">
        <v>0.93959999999999999</v>
      </c>
      <c r="F173" s="106">
        <v>0.93959999999999999</v>
      </c>
      <c r="G173" s="106">
        <v>0.47</v>
      </c>
      <c r="H173" s="318">
        <v>2011</v>
      </c>
      <c r="I173" s="319">
        <v>0.97170000000000001</v>
      </c>
      <c r="J173" s="85" t="s">
        <v>145</v>
      </c>
      <c r="K173" s="85" t="s">
        <v>14</v>
      </c>
      <c r="L173" s="271"/>
      <c r="M173" s="271"/>
    </row>
    <row r="174" spans="1:13" ht="15" customHeight="1" x14ac:dyDescent="0.3">
      <c r="A174" s="85" t="s">
        <v>13</v>
      </c>
      <c r="B174" s="102" t="s">
        <v>321</v>
      </c>
      <c r="C174" s="300" t="s">
        <v>322</v>
      </c>
      <c r="D174" s="85" t="s">
        <v>147</v>
      </c>
      <c r="E174" s="106">
        <v>144</v>
      </c>
      <c r="F174" s="106">
        <v>0</v>
      </c>
      <c r="G174" s="106">
        <f>Tableau154[[#This Row],[Gross capacity (MW)]]*Tableau154[[#This Row],[EDF Stake (%)]]</f>
        <v>28.8</v>
      </c>
      <c r="H174" s="85" t="s">
        <v>197</v>
      </c>
      <c r="I174" s="102">
        <v>0.2</v>
      </c>
      <c r="J174" s="85" t="s">
        <v>175</v>
      </c>
      <c r="K174" s="85" t="s">
        <v>9</v>
      </c>
      <c r="L174" s="85"/>
      <c r="M174" s="85"/>
    </row>
    <row r="175" spans="1:13" ht="15" customHeight="1" x14ac:dyDescent="0.3">
      <c r="A175" s="85" t="s">
        <v>87</v>
      </c>
      <c r="B175" s="102" t="s">
        <v>752</v>
      </c>
      <c r="C175" s="300" t="s">
        <v>751</v>
      </c>
      <c r="D175" s="85" t="s">
        <v>743</v>
      </c>
      <c r="E175" s="106">
        <v>45</v>
      </c>
      <c r="F175" s="106">
        <v>45</v>
      </c>
      <c r="G175" s="106">
        <v>45</v>
      </c>
      <c r="H175" s="85">
        <v>2018</v>
      </c>
      <c r="I175" s="102">
        <v>1</v>
      </c>
      <c r="J175" s="85" t="s">
        <v>145</v>
      </c>
      <c r="K175" s="85" t="s">
        <v>11</v>
      </c>
      <c r="L175" s="85"/>
      <c r="M175" s="85"/>
    </row>
    <row r="176" spans="1:13" ht="15" customHeight="1" x14ac:dyDescent="0.3">
      <c r="A176" s="85" t="s">
        <v>13</v>
      </c>
      <c r="B176" s="102" t="s">
        <v>321</v>
      </c>
      <c r="C176" s="300" t="s">
        <v>323</v>
      </c>
      <c r="D176" s="85" t="s">
        <v>147</v>
      </c>
      <c r="E176" s="106">
        <v>60</v>
      </c>
      <c r="F176" s="106">
        <v>0</v>
      </c>
      <c r="G176" s="106">
        <f>Tableau154[[#This Row],[EDF Stake (%)]]*Tableau154[[#This Row],[Gross capacity (MW)]]</f>
        <v>12</v>
      </c>
      <c r="H176" s="318" t="s">
        <v>197</v>
      </c>
      <c r="I176" s="319">
        <v>0.2</v>
      </c>
      <c r="J176" s="85" t="s">
        <v>175</v>
      </c>
      <c r="K176" s="85" t="s">
        <v>9</v>
      </c>
      <c r="L176" s="85"/>
      <c r="M176" s="85"/>
    </row>
    <row r="177" spans="1:13" ht="15" customHeight="1" x14ac:dyDescent="0.3">
      <c r="A177" s="85" t="s">
        <v>14</v>
      </c>
      <c r="B177" s="102" t="s">
        <v>143</v>
      </c>
      <c r="C177" s="300" t="s">
        <v>324</v>
      </c>
      <c r="D177" s="85" t="s">
        <v>98</v>
      </c>
      <c r="E177" s="106">
        <v>0.50148999999999999</v>
      </c>
      <c r="F177" s="106">
        <v>0.50148999999999999</v>
      </c>
      <c r="G177" s="106">
        <v>0.25</v>
      </c>
      <c r="H177" s="85">
        <v>2011</v>
      </c>
      <c r="I177" s="102">
        <f>0.51*0.97172</f>
        <v>0.4955772</v>
      </c>
      <c r="J177" s="85" t="s">
        <v>145</v>
      </c>
      <c r="K177" s="85" t="s">
        <v>14</v>
      </c>
      <c r="L177" s="85"/>
      <c r="M177" s="85"/>
    </row>
    <row r="178" spans="1:13" ht="15" customHeight="1" x14ac:dyDescent="0.3">
      <c r="A178" s="85" t="s">
        <v>94</v>
      </c>
      <c r="B178" s="102" t="s">
        <v>123</v>
      </c>
      <c r="C178" s="300" t="s">
        <v>325</v>
      </c>
      <c r="D178" s="85" t="s">
        <v>743</v>
      </c>
      <c r="E178" s="106">
        <v>6.9</v>
      </c>
      <c r="F178" s="106">
        <v>6.9</v>
      </c>
      <c r="G178" s="106">
        <f>Tableau154[[#This Row],[EDF Stake (%)]]*Tableau154[[#This Row],[Gross capacity (MW)]]</f>
        <v>4.7354700000000003</v>
      </c>
      <c r="H178" s="85">
        <v>2009</v>
      </c>
      <c r="I178" s="102">
        <v>0.68630000000000002</v>
      </c>
      <c r="J178" s="85" t="s">
        <v>145</v>
      </c>
      <c r="K178" s="85" t="s">
        <v>15</v>
      </c>
      <c r="L178" s="85"/>
      <c r="M178" s="85"/>
    </row>
    <row r="179" spans="1:13" ht="15" customHeight="1" x14ac:dyDescent="0.3">
      <c r="A179" s="85" t="s">
        <v>94</v>
      </c>
      <c r="B179" s="102" t="s">
        <v>123</v>
      </c>
      <c r="C179" s="300" t="s">
        <v>326</v>
      </c>
      <c r="D179" s="85" t="s">
        <v>743</v>
      </c>
      <c r="E179" s="106">
        <v>10.8</v>
      </c>
      <c r="F179" s="106">
        <v>10.8</v>
      </c>
      <c r="G179" s="106">
        <f>Tableau154[[#This Row],[EDF Stake (%)]]*Tableau154[[#This Row],[Gross capacity (MW)]]</f>
        <v>7.4120400000000011</v>
      </c>
      <c r="H179" s="318">
        <v>2018</v>
      </c>
      <c r="I179" s="319">
        <v>0.68630000000000002</v>
      </c>
      <c r="J179" s="85" t="s">
        <v>145</v>
      </c>
      <c r="K179" s="85" t="s">
        <v>15</v>
      </c>
      <c r="L179" s="85"/>
      <c r="M179" s="85"/>
    </row>
    <row r="180" spans="1:13" ht="15" customHeight="1" x14ac:dyDescent="0.3">
      <c r="A180" s="85" t="s">
        <v>79</v>
      </c>
      <c r="B180" s="102" t="s">
        <v>182</v>
      </c>
      <c r="C180" s="300" t="s">
        <v>327</v>
      </c>
      <c r="D180" s="85" t="s">
        <v>168</v>
      </c>
      <c r="E180" s="106">
        <v>175</v>
      </c>
      <c r="F180" s="106">
        <v>175</v>
      </c>
      <c r="G180" s="106">
        <v>175</v>
      </c>
      <c r="H180" s="85">
        <v>1956</v>
      </c>
      <c r="I180" s="102">
        <v>1</v>
      </c>
      <c r="J180" s="85" t="s">
        <v>145</v>
      </c>
      <c r="K180" s="85" t="s">
        <v>9</v>
      </c>
      <c r="L180" s="85"/>
      <c r="M180" s="85"/>
    </row>
    <row r="181" spans="1:13" ht="15" customHeight="1" x14ac:dyDescent="0.3">
      <c r="A181" s="85" t="s">
        <v>79</v>
      </c>
      <c r="B181" s="102" t="s">
        <v>182</v>
      </c>
      <c r="C181" s="300" t="s">
        <v>328</v>
      </c>
      <c r="D181" s="85" t="s">
        <v>199</v>
      </c>
      <c r="E181" s="106">
        <v>1330</v>
      </c>
      <c r="F181" s="106">
        <v>1330</v>
      </c>
      <c r="G181" s="106">
        <f>Tableau154[[#This Row],[Gross capacity (MW)]]*Tableau154[[#This Row],[EDF Stake (%)]]</f>
        <v>1330</v>
      </c>
      <c r="H181" s="318">
        <v>1986</v>
      </c>
      <c r="I181" s="319">
        <v>1</v>
      </c>
      <c r="J181" s="85" t="s">
        <v>145</v>
      </c>
      <c r="K181" s="85" t="s">
        <v>9</v>
      </c>
      <c r="L181" s="85"/>
      <c r="M181" s="85"/>
    </row>
    <row r="182" spans="1:13" ht="15" customHeight="1" x14ac:dyDescent="0.3">
      <c r="A182" s="85" t="s">
        <v>79</v>
      </c>
      <c r="B182" s="102" t="s">
        <v>182</v>
      </c>
      <c r="C182" s="300" t="s">
        <v>329</v>
      </c>
      <c r="D182" s="85" t="s">
        <v>199</v>
      </c>
      <c r="E182" s="106">
        <v>1330</v>
      </c>
      <c r="F182" s="106">
        <v>1330</v>
      </c>
      <c r="G182" s="106">
        <f>Tableau154[[#This Row],[EDF Stake (%)]]*Tableau154[[#This Row],[Gross capacity (MW)]]</f>
        <v>1330</v>
      </c>
      <c r="H182" s="85">
        <v>1987</v>
      </c>
      <c r="I182" s="102">
        <v>1</v>
      </c>
      <c r="J182" s="85" t="s">
        <v>145</v>
      </c>
      <c r="K182" s="85" t="s">
        <v>9</v>
      </c>
      <c r="L182" s="85"/>
      <c r="M182" s="85"/>
    </row>
    <row r="183" spans="1:13" ht="15" customHeight="1" x14ac:dyDescent="0.3">
      <c r="A183" s="85" t="s">
        <v>14</v>
      </c>
      <c r="B183" s="102" t="s">
        <v>152</v>
      </c>
      <c r="C183" s="300" t="s">
        <v>330</v>
      </c>
      <c r="D183" s="85" t="s">
        <v>154</v>
      </c>
      <c r="E183" s="106">
        <v>0.53</v>
      </c>
      <c r="F183" s="106">
        <v>0.5</v>
      </c>
      <c r="G183" s="106">
        <v>0.52</v>
      </c>
      <c r="H183" s="318">
        <v>2020</v>
      </c>
      <c r="I183" s="319">
        <v>0.97170000000000001</v>
      </c>
      <c r="J183" s="85" t="s">
        <v>145</v>
      </c>
      <c r="K183" s="85" t="s">
        <v>14</v>
      </c>
      <c r="L183" s="85"/>
      <c r="M183" s="85"/>
    </row>
    <row r="184" spans="1:13" ht="15" customHeight="1" x14ac:dyDescent="0.3">
      <c r="A184" s="85" t="s">
        <v>94</v>
      </c>
      <c r="B184" s="102" t="s">
        <v>123</v>
      </c>
      <c r="C184" s="300" t="s">
        <v>331</v>
      </c>
      <c r="D184" s="85" t="s">
        <v>743</v>
      </c>
      <c r="E184" s="106">
        <v>16.100000000000001</v>
      </c>
      <c r="F184" s="106">
        <v>16.100000000000001</v>
      </c>
      <c r="G184" s="106">
        <f>Tableau154[[#This Row],[EDF Stake (%)]]*Tableau154[[#This Row],[Gross capacity (MW)]]</f>
        <v>11.049430000000001</v>
      </c>
      <c r="H184" s="318">
        <v>2010</v>
      </c>
      <c r="I184" s="319">
        <v>0.68630000000000002</v>
      </c>
      <c r="J184" s="85" t="s">
        <v>145</v>
      </c>
      <c r="K184" s="85" t="s">
        <v>15</v>
      </c>
      <c r="L184" s="85"/>
      <c r="M184" s="85"/>
    </row>
    <row r="185" spans="1:13" ht="15" customHeight="1" x14ac:dyDescent="0.3">
      <c r="A185" s="85" t="s">
        <v>94</v>
      </c>
      <c r="B185" s="102" t="s">
        <v>123</v>
      </c>
      <c r="C185" s="300" t="s">
        <v>332</v>
      </c>
      <c r="D185" s="85" t="s">
        <v>743</v>
      </c>
      <c r="E185" s="106">
        <v>7.05</v>
      </c>
      <c r="F185" s="106">
        <v>7.05</v>
      </c>
      <c r="G185" s="106">
        <f>Tableau154[[#This Row],[EDF Stake (%)]]*Tableau154[[#This Row],[Gross capacity (MW)]]</f>
        <v>4.8384150000000004</v>
      </c>
      <c r="H185" s="85">
        <v>2017</v>
      </c>
      <c r="I185" s="102">
        <v>0.68630000000000002</v>
      </c>
      <c r="J185" s="85" t="s">
        <v>145</v>
      </c>
      <c r="K185" s="85" t="s">
        <v>15</v>
      </c>
      <c r="L185" s="85"/>
      <c r="M185" s="85"/>
    </row>
    <row r="186" spans="1:13" ht="15" customHeight="1" x14ac:dyDescent="0.3">
      <c r="A186" s="85" t="s">
        <v>94</v>
      </c>
      <c r="B186" s="102" t="s">
        <v>123</v>
      </c>
      <c r="C186" s="300" t="s">
        <v>333</v>
      </c>
      <c r="D186" s="85" t="s">
        <v>168</v>
      </c>
      <c r="E186" s="106">
        <v>0.8</v>
      </c>
      <c r="F186" s="106">
        <v>0.8</v>
      </c>
      <c r="G186" s="106">
        <f>Tableau154[[#This Row],[EDF Stake (%)]]*Tableau154[[#This Row],[Gross capacity (MW)]]</f>
        <v>0.54904000000000008</v>
      </c>
      <c r="H186" s="318">
        <v>1993</v>
      </c>
      <c r="I186" s="319">
        <v>0.68630000000000002</v>
      </c>
      <c r="J186" s="85" t="s">
        <v>145</v>
      </c>
      <c r="K186" s="85" t="s">
        <v>15</v>
      </c>
      <c r="L186" s="85"/>
      <c r="M186" s="85"/>
    </row>
    <row r="187" spans="1:13" ht="15" customHeight="1" x14ac:dyDescent="0.3">
      <c r="A187" s="85" t="s">
        <v>14</v>
      </c>
      <c r="B187" s="102" t="s">
        <v>170</v>
      </c>
      <c r="C187" s="300" t="s">
        <v>334</v>
      </c>
      <c r="D187" s="85" t="s">
        <v>147</v>
      </c>
      <c r="E187" s="106">
        <v>9.6</v>
      </c>
      <c r="F187" s="106">
        <v>9.6</v>
      </c>
      <c r="G187" s="106">
        <v>4.76</v>
      </c>
      <c r="H187" s="85">
        <v>2001</v>
      </c>
      <c r="I187" s="102">
        <v>0.97170000000000001</v>
      </c>
      <c r="J187" s="85" t="s">
        <v>145</v>
      </c>
      <c r="K187" s="85" t="s">
        <v>14</v>
      </c>
      <c r="L187" s="85"/>
      <c r="M187" s="85"/>
    </row>
    <row r="188" spans="1:13" ht="15" customHeight="1" x14ac:dyDescent="0.3">
      <c r="A188" s="85" t="s">
        <v>14</v>
      </c>
      <c r="B188" s="102" t="s">
        <v>170</v>
      </c>
      <c r="C188" s="300" t="s">
        <v>335</v>
      </c>
      <c r="D188" s="85" t="s">
        <v>147</v>
      </c>
      <c r="E188" s="106">
        <v>17</v>
      </c>
      <c r="F188" s="106">
        <v>17</v>
      </c>
      <c r="G188" s="106">
        <v>8.42</v>
      </c>
      <c r="H188" s="318">
        <v>2011</v>
      </c>
      <c r="I188" s="319">
        <v>0.97170000000000001</v>
      </c>
      <c r="J188" s="85" t="s">
        <v>145</v>
      </c>
      <c r="K188" s="85" t="s">
        <v>14</v>
      </c>
      <c r="L188" s="85"/>
      <c r="M188" s="85"/>
    </row>
    <row r="189" spans="1:13" ht="15" customHeight="1" x14ac:dyDescent="0.3">
      <c r="A189" s="85" t="s">
        <v>14</v>
      </c>
      <c r="B189" s="102" t="s">
        <v>170</v>
      </c>
      <c r="C189" s="300" t="s">
        <v>336</v>
      </c>
      <c r="D189" s="85" t="s">
        <v>147</v>
      </c>
      <c r="E189" s="106">
        <v>6.6</v>
      </c>
      <c r="F189" s="106">
        <v>6.6</v>
      </c>
      <c r="G189" s="106">
        <v>3.27</v>
      </c>
      <c r="H189" s="85">
        <v>2001</v>
      </c>
      <c r="I189" s="102">
        <v>0.97170000000000001</v>
      </c>
      <c r="J189" s="85" t="s">
        <v>145</v>
      </c>
      <c r="K189" s="85" t="s">
        <v>14</v>
      </c>
      <c r="L189" s="85"/>
      <c r="M189" s="85"/>
    </row>
    <row r="190" spans="1:13" ht="15" customHeight="1" x14ac:dyDescent="0.3">
      <c r="A190" s="85" t="s">
        <v>108</v>
      </c>
      <c r="B190" s="102" t="s">
        <v>232</v>
      </c>
      <c r="C190" s="300" t="s">
        <v>337</v>
      </c>
      <c r="D190" s="85" t="s">
        <v>154</v>
      </c>
      <c r="E190" s="106">
        <v>4.2</v>
      </c>
      <c r="F190" s="106">
        <v>4.2</v>
      </c>
      <c r="G190" s="106">
        <v>4.08</v>
      </c>
      <c r="H190" s="318">
        <v>2001</v>
      </c>
      <c r="I190" s="319">
        <v>0.97170000000000001</v>
      </c>
      <c r="J190" s="85" t="s">
        <v>145</v>
      </c>
      <c r="K190" s="85" t="s">
        <v>14</v>
      </c>
      <c r="L190" s="85"/>
      <c r="M190" s="85"/>
    </row>
    <row r="191" spans="1:13" ht="15" customHeight="1" x14ac:dyDescent="0.3">
      <c r="A191" s="85" t="s">
        <v>14</v>
      </c>
      <c r="B191" s="102" t="s">
        <v>170</v>
      </c>
      <c r="C191" s="300" t="s">
        <v>338</v>
      </c>
      <c r="D191" s="85" t="s">
        <v>147</v>
      </c>
      <c r="E191" s="106">
        <v>9</v>
      </c>
      <c r="F191" s="106">
        <v>9</v>
      </c>
      <c r="G191" s="106">
        <v>4.46</v>
      </c>
      <c r="H191" s="85">
        <v>2002</v>
      </c>
      <c r="I191" s="102">
        <v>0.97170000000000001</v>
      </c>
      <c r="J191" s="85" t="s">
        <v>145</v>
      </c>
      <c r="K191" s="85" t="s">
        <v>14</v>
      </c>
      <c r="L191" s="85"/>
      <c r="M191" s="85"/>
    </row>
    <row r="192" spans="1:13" ht="15" customHeight="1" x14ac:dyDescent="0.3">
      <c r="A192" s="85" t="s">
        <v>94</v>
      </c>
      <c r="B192" s="102" t="s">
        <v>123</v>
      </c>
      <c r="C192" s="300" t="s">
        <v>339</v>
      </c>
      <c r="D192" s="85" t="s">
        <v>743</v>
      </c>
      <c r="E192" s="106">
        <v>8.4</v>
      </c>
      <c r="F192" s="106">
        <v>8.4</v>
      </c>
      <c r="G192" s="106">
        <f>Tableau154[[#This Row],[EDF Stake (%)]]*Tableau154[[#This Row],[Gross capacity (MW)]]</f>
        <v>2.9401091999999998</v>
      </c>
      <c r="H192" s="316">
        <v>2022</v>
      </c>
      <c r="I192" s="317">
        <f>68.63%*51%</f>
        <v>0.35001299999999996</v>
      </c>
      <c r="J192" s="85" t="s">
        <v>145</v>
      </c>
      <c r="K192" s="85" t="s">
        <v>15</v>
      </c>
      <c r="L192" s="85"/>
      <c r="M192" s="85"/>
    </row>
    <row r="193" spans="1:13" ht="15" customHeight="1" x14ac:dyDescent="0.3">
      <c r="A193" s="85" t="s">
        <v>14</v>
      </c>
      <c r="B193" s="102" t="s">
        <v>143</v>
      </c>
      <c r="C193" s="300" t="s">
        <v>340</v>
      </c>
      <c r="D193" s="85" t="s">
        <v>98</v>
      </c>
      <c r="E193" s="106">
        <v>0.99839999999999995</v>
      </c>
      <c r="F193" s="106">
        <v>0.99839999999999995</v>
      </c>
      <c r="G193" s="106">
        <v>0.49</v>
      </c>
      <c r="H193" s="85">
        <v>2011</v>
      </c>
      <c r="I193" s="102">
        <v>0.97170000000000001</v>
      </c>
      <c r="J193" s="85" t="s">
        <v>145</v>
      </c>
      <c r="K193" s="85" t="s">
        <v>14</v>
      </c>
      <c r="L193" s="85"/>
      <c r="M193" s="85"/>
    </row>
    <row r="194" spans="1:13" ht="15" customHeight="1" x14ac:dyDescent="0.3">
      <c r="A194" s="85" t="s">
        <v>14</v>
      </c>
      <c r="B194" s="102" t="s">
        <v>160</v>
      </c>
      <c r="C194" s="300" t="s">
        <v>341</v>
      </c>
      <c r="D194" s="85" t="s">
        <v>168</v>
      </c>
      <c r="E194" s="106">
        <v>136.34737193892755</v>
      </c>
      <c r="F194" s="106">
        <v>136.34737193892755</v>
      </c>
      <c r="G194" s="106">
        <v>132.49</v>
      </c>
      <c r="H194" s="318" t="s">
        <v>342</v>
      </c>
      <c r="I194" s="319">
        <v>0.97170000000000001</v>
      </c>
      <c r="J194" s="85" t="s">
        <v>145</v>
      </c>
      <c r="K194" s="85" t="s">
        <v>14</v>
      </c>
      <c r="L194" s="85"/>
      <c r="M194" s="85"/>
    </row>
    <row r="195" spans="1:13" ht="15" customHeight="1" x14ac:dyDescent="0.3">
      <c r="A195" s="85" t="s">
        <v>87</v>
      </c>
      <c r="B195" s="102" t="s">
        <v>343</v>
      </c>
      <c r="C195" s="300" t="s">
        <v>344</v>
      </c>
      <c r="D195" s="85" t="s">
        <v>268</v>
      </c>
      <c r="E195" s="106">
        <v>2000</v>
      </c>
      <c r="F195" s="106">
        <v>0</v>
      </c>
      <c r="G195" s="106">
        <f>Tableau154[[#This Row],[Gross capacity (MW)]]*Tableau154[[#This Row],[EDF Stake (%)]]</f>
        <v>980</v>
      </c>
      <c r="H195" s="85">
        <v>2015</v>
      </c>
      <c r="I195" s="102">
        <v>0.49</v>
      </c>
      <c r="J195" s="85" t="s">
        <v>175</v>
      </c>
      <c r="K195" s="85" t="s">
        <v>15</v>
      </c>
      <c r="L195" s="85"/>
      <c r="M195" s="85"/>
    </row>
    <row r="196" spans="1:13" ht="15" customHeight="1" x14ac:dyDescent="0.3">
      <c r="A196" s="85" t="s">
        <v>14</v>
      </c>
      <c r="B196" s="102" t="s">
        <v>143</v>
      </c>
      <c r="C196" s="300" t="s">
        <v>345</v>
      </c>
      <c r="D196" s="85" t="s">
        <v>98</v>
      </c>
      <c r="E196" s="106">
        <v>0.81969999999999998</v>
      </c>
      <c r="F196" s="106">
        <v>0.81969999999999998</v>
      </c>
      <c r="G196" s="106">
        <v>0.41</v>
      </c>
      <c r="H196" s="318">
        <v>2009</v>
      </c>
      <c r="I196" s="319">
        <v>0.97170000000000001</v>
      </c>
      <c r="J196" s="85" t="s">
        <v>145</v>
      </c>
      <c r="K196" s="85" t="s">
        <v>14</v>
      </c>
      <c r="L196" s="85"/>
      <c r="M196" s="85"/>
    </row>
    <row r="197" spans="1:13" ht="15" customHeight="1" x14ac:dyDescent="0.3">
      <c r="A197" s="85" t="s">
        <v>79</v>
      </c>
      <c r="B197" s="102" t="s">
        <v>182</v>
      </c>
      <c r="C197" s="300" t="s">
        <v>346</v>
      </c>
      <c r="D197" s="85" t="s">
        <v>168</v>
      </c>
      <c r="E197" s="106">
        <v>95.2</v>
      </c>
      <c r="F197" s="106">
        <v>95.2</v>
      </c>
      <c r="G197" s="106">
        <v>95.2</v>
      </c>
      <c r="H197" s="85">
        <v>2020</v>
      </c>
      <c r="I197" s="102">
        <v>1</v>
      </c>
      <c r="J197" s="85" t="s">
        <v>145</v>
      </c>
      <c r="K197" s="85" t="s">
        <v>9</v>
      </c>
      <c r="L197" s="85"/>
      <c r="M197" s="85"/>
    </row>
    <row r="198" spans="1:13" ht="15" customHeight="1" x14ac:dyDescent="0.3">
      <c r="A198" s="85" t="s">
        <v>94</v>
      </c>
      <c r="B198" s="102" t="s">
        <v>123</v>
      </c>
      <c r="C198" s="300" t="s">
        <v>347</v>
      </c>
      <c r="D198" s="85" t="s">
        <v>743</v>
      </c>
      <c r="E198" s="106">
        <v>5.28</v>
      </c>
      <c r="F198" s="106">
        <v>5.28</v>
      </c>
      <c r="G198" s="106">
        <f>Tableau154[[#This Row],[EDF Stake (%)]]*Tableau154[[#This Row],[Gross capacity (MW)]]</f>
        <v>3.6236640000000002</v>
      </c>
      <c r="H198" s="318">
        <v>2018</v>
      </c>
      <c r="I198" s="319">
        <v>0.68630000000000002</v>
      </c>
      <c r="J198" s="85" t="s">
        <v>145</v>
      </c>
      <c r="K198" s="85" t="s">
        <v>15</v>
      </c>
      <c r="L198" s="85"/>
      <c r="M198" s="85"/>
    </row>
    <row r="199" spans="1:13" s="203" customFormat="1" ht="15" customHeight="1" x14ac:dyDescent="0.3">
      <c r="A199" s="85" t="s">
        <v>94</v>
      </c>
      <c r="B199" s="102" t="s">
        <v>123</v>
      </c>
      <c r="C199" s="300" t="s">
        <v>348</v>
      </c>
      <c r="D199" s="85" t="s">
        <v>743</v>
      </c>
      <c r="E199" s="106">
        <v>11.4</v>
      </c>
      <c r="F199" s="106">
        <v>11.4</v>
      </c>
      <c r="G199" s="106">
        <f>Tableau154[[#This Row],[EDF Stake (%)]]*Tableau154[[#This Row],[Gross capacity (MW)]]</f>
        <v>7.8238200000000004</v>
      </c>
      <c r="H199" s="85">
        <v>2019</v>
      </c>
      <c r="I199" s="102">
        <v>0.68630000000000002</v>
      </c>
      <c r="J199" s="85" t="s">
        <v>145</v>
      </c>
      <c r="K199" s="85" t="s">
        <v>15</v>
      </c>
      <c r="L199" s="85"/>
      <c r="M199" s="85"/>
    </row>
    <row r="200" spans="1:13" ht="15" customHeight="1" x14ac:dyDescent="0.3">
      <c r="A200" s="85" t="s">
        <v>14</v>
      </c>
      <c r="B200" s="102" t="s">
        <v>152</v>
      </c>
      <c r="C200" s="300" t="s">
        <v>349</v>
      </c>
      <c r="D200" s="85" t="s">
        <v>154</v>
      </c>
      <c r="E200" s="106">
        <v>1.63</v>
      </c>
      <c r="F200" s="106">
        <v>1.63</v>
      </c>
      <c r="G200" s="106">
        <v>1.58</v>
      </c>
      <c r="H200" s="318">
        <v>2012</v>
      </c>
      <c r="I200" s="319">
        <v>0.97170000000000001</v>
      </c>
      <c r="J200" s="85" t="s">
        <v>145</v>
      </c>
      <c r="K200" s="85" t="s">
        <v>14</v>
      </c>
      <c r="L200" s="85"/>
      <c r="M200" s="85"/>
    </row>
    <row r="201" spans="1:13" ht="15" customHeight="1" x14ac:dyDescent="0.3">
      <c r="A201" s="85" t="s">
        <v>94</v>
      </c>
      <c r="B201" s="102" t="s">
        <v>123</v>
      </c>
      <c r="C201" s="300" t="s">
        <v>759</v>
      </c>
      <c r="D201" s="85" t="s">
        <v>743</v>
      </c>
      <c r="E201" s="106">
        <v>9.4</v>
      </c>
      <c r="F201" s="106">
        <v>9.4</v>
      </c>
      <c r="G201" s="106">
        <f>Tableau154[[#This Row],[Gross capacity (MW)]]*Tableau154[[#This Row],[EDF Stake (%)]]</f>
        <v>6.4512200000000002</v>
      </c>
      <c r="H201" s="316">
        <v>2016</v>
      </c>
      <c r="I201" s="319">
        <v>0.68630000000000002</v>
      </c>
      <c r="J201" s="85" t="s">
        <v>145</v>
      </c>
      <c r="K201" s="85" t="s">
        <v>15</v>
      </c>
      <c r="L201" s="85"/>
      <c r="M201" s="85"/>
    </row>
    <row r="202" spans="1:13" ht="15" customHeight="1" x14ac:dyDescent="0.3">
      <c r="A202" s="85" t="s">
        <v>79</v>
      </c>
      <c r="B202" s="102" t="s">
        <v>182</v>
      </c>
      <c r="C202" s="300" t="s">
        <v>350</v>
      </c>
      <c r="D202" s="85" t="s">
        <v>7</v>
      </c>
      <c r="E202" s="106">
        <v>203</v>
      </c>
      <c r="F202" s="106">
        <v>203</v>
      </c>
      <c r="G202" s="106">
        <f>Tableau154[[#This Row],[Gross capacity (MW)]]*Tableau154[[#This Row],[EDF Stake (%)]]</f>
        <v>203</v>
      </c>
      <c r="H202" s="85">
        <v>1992</v>
      </c>
      <c r="I202" s="102">
        <v>1</v>
      </c>
      <c r="J202" s="85" t="s">
        <v>145</v>
      </c>
      <c r="K202" s="85" t="s">
        <v>9</v>
      </c>
      <c r="L202" s="85"/>
      <c r="M202" s="85"/>
    </row>
    <row r="203" spans="1:13" ht="15" customHeight="1" x14ac:dyDescent="0.3">
      <c r="A203" s="85" t="s">
        <v>94</v>
      </c>
      <c r="B203" s="102" t="s">
        <v>123</v>
      </c>
      <c r="C203" s="300" t="s">
        <v>351</v>
      </c>
      <c r="D203" s="85" t="s">
        <v>743</v>
      </c>
      <c r="E203" s="106">
        <v>4.5</v>
      </c>
      <c r="F203" s="106">
        <v>4.5</v>
      </c>
      <c r="G203" s="106">
        <f>Tableau154[[#This Row],[EDF Stake (%)]]*Tableau154[[#This Row],[Gross capacity (MW)]]</f>
        <v>3.0883500000000002</v>
      </c>
      <c r="H203" s="85">
        <v>2023</v>
      </c>
      <c r="I203" s="102">
        <v>0.68630000000000002</v>
      </c>
      <c r="J203" s="85" t="s">
        <v>145</v>
      </c>
      <c r="K203" s="85" t="s">
        <v>15</v>
      </c>
      <c r="L203" s="85"/>
      <c r="M203" s="85"/>
    </row>
    <row r="204" spans="1:13" ht="15" customHeight="1" x14ac:dyDescent="0.3">
      <c r="A204" s="85" t="s">
        <v>94</v>
      </c>
      <c r="B204" s="102" t="s">
        <v>123</v>
      </c>
      <c r="C204" s="300" t="s">
        <v>352</v>
      </c>
      <c r="D204" s="85" t="s">
        <v>743</v>
      </c>
      <c r="E204" s="106">
        <v>4.2</v>
      </c>
      <c r="F204" s="106">
        <v>4.2</v>
      </c>
      <c r="G204" s="106">
        <f>Tableau154[[#This Row],[EDF Stake (%)]]*Tableau154[[#This Row],[Gross capacity (MW)]]</f>
        <v>1.4700545999999999</v>
      </c>
      <c r="H204" s="316">
        <v>2022</v>
      </c>
      <c r="I204" s="317">
        <f>68.63%*51%</f>
        <v>0.35001299999999996</v>
      </c>
      <c r="J204" s="85" t="s">
        <v>145</v>
      </c>
      <c r="K204" s="85" t="s">
        <v>15</v>
      </c>
      <c r="L204" s="85"/>
      <c r="M204" s="85"/>
    </row>
    <row r="205" spans="1:13" ht="15" customHeight="1" x14ac:dyDescent="0.3">
      <c r="A205" s="85" t="s">
        <v>94</v>
      </c>
      <c r="B205" s="102" t="s">
        <v>123</v>
      </c>
      <c r="C205" s="300" t="s">
        <v>353</v>
      </c>
      <c r="D205" s="85" t="s">
        <v>98</v>
      </c>
      <c r="E205" s="106">
        <v>2.7E-2</v>
      </c>
      <c r="F205" s="106">
        <v>2.7E-2</v>
      </c>
      <c r="G205" s="106">
        <f>Tableau154[[#This Row],[EDF Stake (%)]]*Tableau154[[#This Row],[Gross capacity (MW)]]</f>
        <v>1.8530100000000001E-2</v>
      </c>
      <c r="H205" s="85">
        <v>2011</v>
      </c>
      <c r="I205" s="102">
        <v>0.68630000000000002</v>
      </c>
      <c r="J205" s="85" t="s">
        <v>145</v>
      </c>
      <c r="K205" s="85" t="s">
        <v>15</v>
      </c>
      <c r="L205" s="85"/>
      <c r="M205" s="85"/>
    </row>
    <row r="206" spans="1:13" ht="15" customHeight="1" x14ac:dyDescent="0.3">
      <c r="A206" s="85" t="s">
        <v>94</v>
      </c>
      <c r="B206" s="102" t="s">
        <v>123</v>
      </c>
      <c r="C206" s="300" t="s">
        <v>354</v>
      </c>
      <c r="D206" s="85" t="s">
        <v>743</v>
      </c>
      <c r="E206" s="106">
        <v>3.9</v>
      </c>
      <c r="F206" s="106">
        <v>3.9</v>
      </c>
      <c r="G206" s="106">
        <f>Tableau154[[#This Row],[EDF Stake (%)]]*Tableau154[[#This Row],[Gross capacity (MW)]]</f>
        <v>1.3650506999999998</v>
      </c>
      <c r="H206" s="316">
        <v>2022</v>
      </c>
      <c r="I206" s="317">
        <f>68.63%*51%</f>
        <v>0.35001299999999996</v>
      </c>
      <c r="J206" s="85" t="s">
        <v>145</v>
      </c>
      <c r="K206" s="85" t="s">
        <v>15</v>
      </c>
      <c r="L206" s="85"/>
      <c r="M206" s="85"/>
    </row>
    <row r="207" spans="1:13" ht="15" customHeight="1" x14ac:dyDescent="0.3">
      <c r="A207" s="85" t="s">
        <v>79</v>
      </c>
      <c r="B207" s="102" t="s">
        <v>182</v>
      </c>
      <c r="C207" s="300" t="s">
        <v>355</v>
      </c>
      <c r="D207" s="85" t="s">
        <v>168</v>
      </c>
      <c r="E207" s="106">
        <v>140.51</v>
      </c>
      <c r="F207" s="106">
        <v>140.51</v>
      </c>
      <c r="G207" s="106">
        <v>140.51</v>
      </c>
      <c r="H207" s="318">
        <v>1967</v>
      </c>
      <c r="I207" s="319">
        <v>1</v>
      </c>
      <c r="J207" s="85" t="s">
        <v>145</v>
      </c>
      <c r="K207" s="85" t="s">
        <v>9</v>
      </c>
      <c r="L207" s="85"/>
      <c r="M207" s="85"/>
    </row>
    <row r="208" spans="1:13" ht="15" customHeight="1" x14ac:dyDescent="0.3">
      <c r="A208" s="85" t="s">
        <v>14</v>
      </c>
      <c r="B208" s="102" t="s">
        <v>152</v>
      </c>
      <c r="C208" s="300" t="s">
        <v>356</v>
      </c>
      <c r="D208" s="85" t="s">
        <v>154</v>
      </c>
      <c r="E208" s="106">
        <v>0.19</v>
      </c>
      <c r="F208" s="106">
        <v>0.19</v>
      </c>
      <c r="G208" s="106">
        <v>0.18</v>
      </c>
      <c r="H208" s="85"/>
      <c r="I208" s="102">
        <v>0.97170000000000001</v>
      </c>
      <c r="J208" s="85" t="s">
        <v>145</v>
      </c>
      <c r="K208" s="85" t="s">
        <v>14</v>
      </c>
      <c r="L208" s="85"/>
      <c r="M208" s="85"/>
    </row>
    <row r="209" spans="1:13" ht="15" customHeight="1" x14ac:dyDescent="0.3">
      <c r="A209" s="85" t="s">
        <v>262</v>
      </c>
      <c r="B209" s="102" t="s">
        <v>123</v>
      </c>
      <c r="C209" s="300" t="s">
        <v>357</v>
      </c>
      <c r="D209" s="85" t="s">
        <v>743</v>
      </c>
      <c r="E209" s="106">
        <v>4.5999999999999996</v>
      </c>
      <c r="F209" s="106">
        <v>4.5999999999999996</v>
      </c>
      <c r="G209" s="106">
        <f>Tableau154[[#This Row],[EDF Stake (%)]]*Tableau154[[#This Row],[Gross capacity (MW)]]</f>
        <v>1.6100597999999997</v>
      </c>
      <c r="H209" s="85">
        <v>2019</v>
      </c>
      <c r="I209" s="102">
        <f>68.63%*51%</f>
        <v>0.35001299999999996</v>
      </c>
      <c r="J209" s="85" t="s">
        <v>145</v>
      </c>
      <c r="K209" s="85" t="s">
        <v>15</v>
      </c>
      <c r="L209" s="85"/>
      <c r="M209" s="85"/>
    </row>
    <row r="210" spans="1:13" ht="15" customHeight="1" x14ac:dyDescent="0.3">
      <c r="A210" s="85" t="s">
        <v>94</v>
      </c>
      <c r="B210" s="102" t="s">
        <v>123</v>
      </c>
      <c r="C210" s="300" t="s">
        <v>758</v>
      </c>
      <c r="D210" s="85" t="s">
        <v>743</v>
      </c>
      <c r="E210" s="106">
        <v>11.4</v>
      </c>
      <c r="F210" s="106">
        <v>11.4</v>
      </c>
      <c r="G210" s="106">
        <f>Tableau154[[#This Row],[EDF Stake (%)]]*Tableau154[[#This Row],[Gross capacity (MW)]]</f>
        <v>3.9901481999999997</v>
      </c>
      <c r="H210" s="316">
        <v>2024</v>
      </c>
      <c r="I210" s="317">
        <f>68.63%*51%</f>
        <v>0.35001299999999996</v>
      </c>
      <c r="J210" s="85" t="s">
        <v>145</v>
      </c>
      <c r="K210" s="85" t="s">
        <v>15</v>
      </c>
      <c r="L210" s="85"/>
      <c r="M210" s="85"/>
    </row>
    <row r="211" spans="1:13" ht="15" customHeight="1" x14ac:dyDescent="0.3">
      <c r="A211" s="85" t="s">
        <v>94</v>
      </c>
      <c r="B211" s="102" t="s">
        <v>123</v>
      </c>
      <c r="C211" s="300" t="s">
        <v>358</v>
      </c>
      <c r="D211" s="85" t="s">
        <v>743</v>
      </c>
      <c r="E211" s="106">
        <v>2.2000000000000002</v>
      </c>
      <c r="F211" s="106">
        <v>2.2000000000000002</v>
      </c>
      <c r="G211" s="106">
        <f>Tableau154[[#This Row],[EDF Stake (%)]]*Tableau154[[#This Row],[Gross capacity (MW)]]</f>
        <v>0.77002859999999995</v>
      </c>
      <c r="H211" s="85">
        <v>2021</v>
      </c>
      <c r="I211" s="102">
        <f>68.63%*51%</f>
        <v>0.35001299999999996</v>
      </c>
      <c r="J211" s="85" t="s">
        <v>145</v>
      </c>
      <c r="K211" s="85" t="s">
        <v>15</v>
      </c>
      <c r="L211" s="85"/>
      <c r="M211" s="85"/>
    </row>
    <row r="212" spans="1:13" ht="15" customHeight="1" x14ac:dyDescent="0.3">
      <c r="A212" s="85" t="s">
        <v>94</v>
      </c>
      <c r="B212" s="102" t="s">
        <v>123</v>
      </c>
      <c r="C212" s="300" t="s">
        <v>359</v>
      </c>
      <c r="D212" s="85" t="s">
        <v>743</v>
      </c>
      <c r="E212" s="106">
        <v>2.2000000000000002</v>
      </c>
      <c r="F212" s="106">
        <v>2.2000000000000002</v>
      </c>
      <c r="G212" s="106">
        <f>Tableau154[[#This Row],[EDF Stake (%)]]*Tableau154[[#This Row],[Gross capacity (MW)]]</f>
        <v>0.77002859999999995</v>
      </c>
      <c r="H212" s="85">
        <v>2022</v>
      </c>
      <c r="I212" s="102">
        <f>68.63%*51%</f>
        <v>0.35001299999999996</v>
      </c>
      <c r="J212" s="85" t="s">
        <v>145</v>
      </c>
      <c r="K212" s="85" t="s">
        <v>15</v>
      </c>
      <c r="L212" s="85"/>
      <c r="M212" s="85"/>
    </row>
    <row r="213" spans="1:13" ht="15" customHeight="1" x14ac:dyDescent="0.3">
      <c r="A213" s="85" t="s">
        <v>14</v>
      </c>
      <c r="B213" s="102" t="s">
        <v>143</v>
      </c>
      <c r="C213" s="300" t="s">
        <v>360</v>
      </c>
      <c r="D213" s="85" t="s">
        <v>147</v>
      </c>
      <c r="E213" s="106">
        <v>29.75</v>
      </c>
      <c r="F213" s="106">
        <v>29.75</v>
      </c>
      <c r="G213" s="106">
        <v>14.74</v>
      </c>
      <c r="H213" s="318">
        <v>2010</v>
      </c>
      <c r="I213" s="319">
        <v>0.97170000000000001</v>
      </c>
      <c r="J213" s="85" t="s">
        <v>145</v>
      </c>
      <c r="K213" s="85" t="s">
        <v>14</v>
      </c>
      <c r="L213" s="85"/>
      <c r="M213" s="85"/>
    </row>
    <row r="214" spans="1:13" ht="15" customHeight="1" x14ac:dyDescent="0.3">
      <c r="A214" s="85" t="s">
        <v>79</v>
      </c>
      <c r="B214" s="102" t="s">
        <v>182</v>
      </c>
      <c r="C214" s="300" t="s">
        <v>361</v>
      </c>
      <c r="D214" s="85" t="s">
        <v>168</v>
      </c>
      <c r="E214" s="106">
        <v>69.66</v>
      </c>
      <c r="F214" s="106">
        <v>69.66</v>
      </c>
      <c r="G214" s="106">
        <v>69.66</v>
      </c>
      <c r="H214" s="85">
        <v>1973</v>
      </c>
      <c r="I214" s="102">
        <v>1</v>
      </c>
      <c r="J214" s="85" t="s">
        <v>145</v>
      </c>
      <c r="K214" s="85" t="s">
        <v>9</v>
      </c>
      <c r="L214" s="85"/>
      <c r="M214" s="85"/>
    </row>
    <row r="215" spans="1:13" ht="15" customHeight="1" x14ac:dyDescent="0.3">
      <c r="A215" s="85" t="s">
        <v>79</v>
      </c>
      <c r="B215" s="102" t="s">
        <v>182</v>
      </c>
      <c r="C215" s="300" t="s">
        <v>362</v>
      </c>
      <c r="D215" s="85" t="s">
        <v>199</v>
      </c>
      <c r="E215" s="106">
        <v>1310</v>
      </c>
      <c r="F215" s="106">
        <v>1310</v>
      </c>
      <c r="G215" s="106">
        <f>Tableau154[[#This Row],[Gross capacity (MW)]]*Tableau154[[#This Row],[EDF Stake (%)]]</f>
        <v>1310</v>
      </c>
      <c r="H215" s="318">
        <v>1991</v>
      </c>
      <c r="I215" s="319">
        <v>1</v>
      </c>
      <c r="J215" s="85" t="s">
        <v>145</v>
      </c>
      <c r="K215" s="85" t="s">
        <v>9</v>
      </c>
      <c r="L215" s="85"/>
      <c r="M215" s="85"/>
    </row>
    <row r="216" spans="1:13" s="203" customFormat="1" ht="15" customHeight="1" x14ac:dyDescent="0.3">
      <c r="A216" s="85" t="s">
        <v>79</v>
      </c>
      <c r="B216" s="102" t="s">
        <v>182</v>
      </c>
      <c r="C216" s="300" t="s">
        <v>363</v>
      </c>
      <c r="D216" s="85" t="s">
        <v>199</v>
      </c>
      <c r="E216" s="106">
        <v>1310</v>
      </c>
      <c r="F216" s="106">
        <v>1310</v>
      </c>
      <c r="G216" s="106">
        <f>Tableau154[[#This Row],[EDF Stake (%)]]*Tableau154[[#This Row],[Gross capacity (MW)]]</f>
        <v>1310</v>
      </c>
      <c r="H216" s="85">
        <v>1994</v>
      </c>
      <c r="I216" s="102">
        <v>1</v>
      </c>
      <c r="J216" s="85" t="s">
        <v>145</v>
      </c>
      <c r="K216" s="85" t="s">
        <v>9</v>
      </c>
      <c r="L216" s="85"/>
      <c r="M216" s="85"/>
    </row>
    <row r="217" spans="1:13" ht="15" customHeight="1" x14ac:dyDescent="0.3">
      <c r="A217" s="85" t="s">
        <v>79</v>
      </c>
      <c r="B217" s="102" t="s">
        <v>182</v>
      </c>
      <c r="C217" s="300" t="s">
        <v>364</v>
      </c>
      <c r="D217" s="85" t="s">
        <v>168</v>
      </c>
      <c r="E217" s="106">
        <v>1714.07</v>
      </c>
      <c r="F217" s="106">
        <v>1714.07</v>
      </c>
      <c r="G217" s="106">
        <v>1714.07</v>
      </c>
      <c r="H217" s="318">
        <v>1985</v>
      </c>
      <c r="I217" s="319">
        <v>1</v>
      </c>
      <c r="J217" s="85" t="s">
        <v>145</v>
      </c>
      <c r="K217" s="85" t="s">
        <v>9</v>
      </c>
      <c r="L217" s="85"/>
      <c r="M217" s="85"/>
    </row>
    <row r="218" spans="1:13" ht="15" customHeight="1" x14ac:dyDescent="0.3">
      <c r="A218" s="85" t="s">
        <v>94</v>
      </c>
      <c r="B218" s="102" t="s">
        <v>123</v>
      </c>
      <c r="C218" s="300" t="s">
        <v>365</v>
      </c>
      <c r="D218" s="85" t="s">
        <v>168</v>
      </c>
      <c r="E218" s="106">
        <v>5</v>
      </c>
      <c r="F218" s="106">
        <v>5</v>
      </c>
      <c r="G218" s="106">
        <f>Tableau154[[#This Row],[EDF Stake (%)]]*Tableau154[[#This Row],[Gross capacity (MW)]]</f>
        <v>3.4315000000000002</v>
      </c>
      <c r="H218" s="85">
        <v>1988</v>
      </c>
      <c r="I218" s="102">
        <v>0.68630000000000002</v>
      </c>
      <c r="J218" s="85" t="s">
        <v>145</v>
      </c>
      <c r="K218" s="85" t="s">
        <v>15</v>
      </c>
      <c r="L218" s="85"/>
      <c r="M218" s="85"/>
    </row>
    <row r="219" spans="1:13" ht="15" customHeight="1" x14ac:dyDescent="0.3">
      <c r="A219" s="85" t="s">
        <v>79</v>
      </c>
      <c r="B219" s="102" t="s">
        <v>182</v>
      </c>
      <c r="C219" s="300" t="s">
        <v>366</v>
      </c>
      <c r="D219" s="85" t="s">
        <v>168</v>
      </c>
      <c r="E219" s="106">
        <v>74.099999999999994</v>
      </c>
      <c r="F219" s="106">
        <v>74.099999999999994</v>
      </c>
      <c r="G219" s="106">
        <v>74.099999999999994</v>
      </c>
      <c r="H219" s="318">
        <v>1959</v>
      </c>
      <c r="I219" s="319">
        <v>1</v>
      </c>
      <c r="J219" s="85" t="s">
        <v>145</v>
      </c>
      <c r="K219" s="85" t="s">
        <v>9</v>
      </c>
      <c r="L219" s="85"/>
      <c r="M219" s="85"/>
    </row>
    <row r="220" spans="1:13" ht="15" customHeight="1" x14ac:dyDescent="0.3">
      <c r="A220" s="85" t="s">
        <v>79</v>
      </c>
      <c r="B220" s="102" t="s">
        <v>182</v>
      </c>
      <c r="C220" s="300" t="s">
        <v>367</v>
      </c>
      <c r="D220" s="85" t="s">
        <v>199</v>
      </c>
      <c r="E220" s="106">
        <v>910</v>
      </c>
      <c r="F220" s="106">
        <v>910</v>
      </c>
      <c r="G220" s="106">
        <f>Tableau154[[#This Row],[Gross capacity (MW)]]*Tableau154[[#This Row],[EDF Stake (%)]]</f>
        <v>910</v>
      </c>
      <c r="H220" s="85">
        <v>1980</v>
      </c>
      <c r="I220" s="102">
        <v>1</v>
      </c>
      <c r="J220" s="85" t="s">
        <v>145</v>
      </c>
      <c r="K220" s="85" t="s">
        <v>9</v>
      </c>
      <c r="L220" s="85"/>
      <c r="M220" s="85"/>
    </row>
    <row r="221" spans="1:13" ht="15" customHeight="1" x14ac:dyDescent="0.3">
      <c r="A221" s="85" t="s">
        <v>79</v>
      </c>
      <c r="B221" s="102" t="s">
        <v>182</v>
      </c>
      <c r="C221" s="300" t="s">
        <v>368</v>
      </c>
      <c r="D221" s="85" t="s">
        <v>199</v>
      </c>
      <c r="E221" s="106">
        <v>910</v>
      </c>
      <c r="F221" s="106">
        <v>910</v>
      </c>
      <c r="G221" s="106">
        <f>Tableau154[[#This Row],[EDF Stake (%)]]*Tableau154[[#This Row],[Gross capacity (MW)]]</f>
        <v>910</v>
      </c>
      <c r="H221" s="318">
        <v>1980</v>
      </c>
      <c r="I221" s="319">
        <v>1</v>
      </c>
      <c r="J221" s="85" t="s">
        <v>145</v>
      </c>
      <c r="K221" s="85" t="s">
        <v>9</v>
      </c>
      <c r="L221" s="85"/>
      <c r="M221" s="85"/>
    </row>
    <row r="222" spans="1:13" ht="15" customHeight="1" x14ac:dyDescent="0.3">
      <c r="A222" s="85" t="s">
        <v>79</v>
      </c>
      <c r="B222" s="102" t="s">
        <v>182</v>
      </c>
      <c r="C222" s="300" t="s">
        <v>369</v>
      </c>
      <c r="D222" s="85" t="s">
        <v>199</v>
      </c>
      <c r="E222" s="106">
        <v>910</v>
      </c>
      <c r="F222" s="106">
        <v>910</v>
      </c>
      <c r="G222" s="106">
        <f>Tableau154[[#This Row],[Gross capacity (MW)]]*Tableau154[[#This Row],[EDF Stake (%)]]</f>
        <v>910</v>
      </c>
      <c r="H222" s="85">
        <v>1981</v>
      </c>
      <c r="I222" s="102">
        <v>1</v>
      </c>
      <c r="J222" s="85" t="s">
        <v>145</v>
      </c>
      <c r="K222" s="85" t="s">
        <v>9</v>
      </c>
      <c r="L222" s="85"/>
      <c r="M222" s="85"/>
    </row>
    <row r="223" spans="1:13" ht="15" customHeight="1" x14ac:dyDescent="0.3">
      <c r="A223" s="85" t="s">
        <v>79</v>
      </c>
      <c r="B223" s="102" t="s">
        <v>182</v>
      </c>
      <c r="C223" s="300" t="s">
        <v>370</v>
      </c>
      <c r="D223" s="85" t="s">
        <v>199</v>
      </c>
      <c r="E223" s="106">
        <v>910</v>
      </c>
      <c r="F223" s="106">
        <v>910</v>
      </c>
      <c r="G223" s="106">
        <f>Tableau154[[#This Row],[EDF Stake (%)]]*Tableau154[[#This Row],[Gross capacity (MW)]]</f>
        <v>910</v>
      </c>
      <c r="H223" s="318">
        <v>1981</v>
      </c>
      <c r="I223" s="319">
        <v>1</v>
      </c>
      <c r="J223" s="85" t="s">
        <v>145</v>
      </c>
      <c r="K223" s="85" t="s">
        <v>9</v>
      </c>
      <c r="L223" s="85"/>
      <c r="M223" s="85"/>
    </row>
    <row r="224" spans="1:13" ht="15" customHeight="1" x14ac:dyDescent="0.3">
      <c r="A224" s="85" t="s">
        <v>79</v>
      </c>
      <c r="B224" s="102" t="s">
        <v>182</v>
      </c>
      <c r="C224" s="300" t="s">
        <v>371</v>
      </c>
      <c r="D224" s="85" t="s">
        <v>199</v>
      </c>
      <c r="E224" s="106">
        <v>910</v>
      </c>
      <c r="F224" s="106">
        <v>910</v>
      </c>
      <c r="G224" s="106">
        <f>Tableau154[[#This Row],[Gross capacity (MW)]]*Tableau154[[#This Row],[EDF Stake (%)]]</f>
        <v>910</v>
      </c>
      <c r="H224" s="85">
        <v>1985</v>
      </c>
      <c r="I224" s="102">
        <v>1</v>
      </c>
      <c r="J224" s="85" t="s">
        <v>145</v>
      </c>
      <c r="K224" s="85" t="s">
        <v>9</v>
      </c>
      <c r="L224" s="85"/>
      <c r="M224" s="85"/>
    </row>
    <row r="225" spans="1:13" ht="15" customHeight="1" x14ac:dyDescent="0.3">
      <c r="A225" s="85" t="s">
        <v>79</v>
      </c>
      <c r="B225" s="102" t="s">
        <v>182</v>
      </c>
      <c r="C225" s="300" t="s">
        <v>372</v>
      </c>
      <c r="D225" s="85" t="s">
        <v>199</v>
      </c>
      <c r="E225" s="106">
        <v>910</v>
      </c>
      <c r="F225" s="106">
        <v>910</v>
      </c>
      <c r="G225" s="106">
        <f>Tableau154[[#This Row],[EDF Stake (%)]]*Tableau154[[#This Row],[Gross capacity (MW)]]</f>
        <v>910</v>
      </c>
      <c r="H225" s="318">
        <v>1985</v>
      </c>
      <c r="I225" s="319">
        <v>1</v>
      </c>
      <c r="J225" s="85" t="s">
        <v>145</v>
      </c>
      <c r="K225" s="85" t="s">
        <v>9</v>
      </c>
      <c r="L225" s="85"/>
      <c r="M225" s="85"/>
    </row>
    <row r="226" spans="1:13" ht="15" customHeight="1" x14ac:dyDescent="0.3">
      <c r="A226" s="85" t="s">
        <v>94</v>
      </c>
      <c r="B226" s="102" t="s">
        <v>123</v>
      </c>
      <c r="C226" s="300" t="s">
        <v>373</v>
      </c>
      <c r="D226" s="85" t="s">
        <v>743</v>
      </c>
      <c r="E226" s="106">
        <v>5.8000000000000007</v>
      </c>
      <c r="F226" s="106">
        <v>5.8000000000000007</v>
      </c>
      <c r="G226" s="106">
        <f>Tableau154[[#This Row],[EDF Stake (%)]]*Tableau154[[#This Row],[Gross capacity (MW)]]</f>
        <v>3.9805400000000004</v>
      </c>
      <c r="H226" s="316">
        <v>2022</v>
      </c>
      <c r="I226" s="317">
        <v>0.68630000000000002</v>
      </c>
      <c r="J226" s="85" t="s">
        <v>145</v>
      </c>
      <c r="K226" s="85" t="s">
        <v>15</v>
      </c>
      <c r="L226" s="85"/>
      <c r="M226" s="85"/>
    </row>
    <row r="227" spans="1:13" ht="15" customHeight="1" x14ac:dyDescent="0.3">
      <c r="A227" s="85" t="s">
        <v>94</v>
      </c>
      <c r="B227" s="102" t="s">
        <v>123</v>
      </c>
      <c r="C227" s="300" t="s">
        <v>757</v>
      </c>
      <c r="D227" s="85" t="s">
        <v>743</v>
      </c>
      <c r="E227" s="106">
        <v>3.6</v>
      </c>
      <c r="F227" s="106">
        <v>3.6</v>
      </c>
      <c r="G227" s="106">
        <f>Tableau154[[#This Row],[EDF Stake (%)]]*Tableau154[[#This Row],[Gross capacity (MW)]]</f>
        <v>1.2600467999999998</v>
      </c>
      <c r="H227" s="85">
        <v>2024</v>
      </c>
      <c r="I227" s="102">
        <f>68.63%*51%</f>
        <v>0.35001299999999996</v>
      </c>
      <c r="J227" s="85" t="s">
        <v>145</v>
      </c>
      <c r="K227" s="85" t="s">
        <v>15</v>
      </c>
      <c r="L227" s="85"/>
      <c r="M227" s="85"/>
    </row>
    <row r="228" spans="1:13" ht="15" customHeight="1" x14ac:dyDescent="0.3">
      <c r="A228" s="85" t="s">
        <v>94</v>
      </c>
      <c r="B228" s="102" t="s">
        <v>123</v>
      </c>
      <c r="C228" s="300" t="s">
        <v>377</v>
      </c>
      <c r="D228" s="85" t="s">
        <v>7</v>
      </c>
      <c r="E228" s="106">
        <v>39</v>
      </c>
      <c r="F228" s="106">
        <v>39</v>
      </c>
      <c r="G228" s="106">
        <f>Tableau154[[#This Row],[EDF Stake (%)]]*Tableau154[[#This Row],[Gross capacity (MW)]]</f>
        <v>26.765700000000002</v>
      </c>
      <c r="H228" s="318">
        <v>2019</v>
      </c>
      <c r="I228" s="319">
        <v>0.68630000000000002</v>
      </c>
      <c r="J228" s="85" t="s">
        <v>145</v>
      </c>
      <c r="K228" s="85" t="s">
        <v>15</v>
      </c>
      <c r="L228" s="85"/>
      <c r="M228" s="85"/>
    </row>
    <row r="229" spans="1:13" ht="15" customHeight="1" x14ac:dyDescent="0.3">
      <c r="A229" s="85" t="s">
        <v>94</v>
      </c>
      <c r="B229" s="102" t="s">
        <v>123</v>
      </c>
      <c r="C229" s="300" t="s">
        <v>395</v>
      </c>
      <c r="D229" s="85" t="s">
        <v>7</v>
      </c>
      <c r="E229" s="106">
        <v>58</v>
      </c>
      <c r="F229" s="106">
        <v>58</v>
      </c>
      <c r="G229" s="106">
        <f>Tableau154[[#This Row],[EDF Stake (%)]]*Tableau154[[#This Row],[Gross capacity (MW)]]</f>
        <v>39.805399999999999</v>
      </c>
      <c r="H229" s="85">
        <v>2012</v>
      </c>
      <c r="I229" s="102">
        <v>0.68630000000000002</v>
      </c>
      <c r="J229" s="85" t="s">
        <v>145</v>
      </c>
      <c r="K229" s="85" t="s">
        <v>15</v>
      </c>
      <c r="L229" s="85"/>
      <c r="M229" s="85"/>
    </row>
    <row r="230" spans="1:13" ht="15" customHeight="1" x14ac:dyDescent="0.3">
      <c r="A230" s="85" t="s">
        <v>94</v>
      </c>
      <c r="B230" s="102" t="s">
        <v>123</v>
      </c>
      <c r="C230" s="300" t="s">
        <v>445</v>
      </c>
      <c r="D230" s="85" t="s">
        <v>7</v>
      </c>
      <c r="E230" s="106">
        <v>58</v>
      </c>
      <c r="F230" s="106">
        <v>58</v>
      </c>
      <c r="G230" s="106">
        <f>Tableau154[[#This Row],[EDF Stake (%)]]*Tableau154[[#This Row],[Gross capacity (MW)]]</f>
        <v>39.805399999999999</v>
      </c>
      <c r="H230" s="318">
        <v>2012</v>
      </c>
      <c r="I230" s="319">
        <v>0.68630000000000002</v>
      </c>
      <c r="J230" s="85" t="s">
        <v>145</v>
      </c>
      <c r="K230" s="85" t="s">
        <v>15</v>
      </c>
      <c r="L230" s="85"/>
      <c r="M230" s="85"/>
    </row>
    <row r="231" spans="1:13" ht="15" customHeight="1" x14ac:dyDescent="0.3">
      <c r="A231" s="85" t="s">
        <v>94</v>
      </c>
      <c r="B231" s="102" t="s">
        <v>123</v>
      </c>
      <c r="C231" s="300" t="s">
        <v>514</v>
      </c>
      <c r="D231" s="85" t="s">
        <v>154</v>
      </c>
      <c r="E231" s="106">
        <v>9.8000000000000007</v>
      </c>
      <c r="F231" s="106">
        <v>9.8000000000000007</v>
      </c>
      <c r="G231" s="106">
        <f>Tableau154[[#This Row],[EDF Stake (%)]]*Tableau154[[#This Row],[Gross capacity (MW)]]</f>
        <v>6.7257400000000009</v>
      </c>
      <c r="H231" s="85">
        <v>2014</v>
      </c>
      <c r="I231" s="102">
        <v>0.68630000000000002</v>
      </c>
      <c r="J231" s="85" t="s">
        <v>145</v>
      </c>
      <c r="K231" s="85" t="s">
        <v>15</v>
      </c>
      <c r="L231" s="85"/>
      <c r="M231" s="85"/>
    </row>
    <row r="232" spans="1:13" ht="15" customHeight="1" x14ac:dyDescent="0.3">
      <c r="A232" s="85" t="s">
        <v>94</v>
      </c>
      <c r="B232" s="102" t="s">
        <v>123</v>
      </c>
      <c r="C232" s="300" t="s">
        <v>378</v>
      </c>
      <c r="D232" s="85" t="s">
        <v>743</v>
      </c>
      <c r="E232" s="106">
        <v>4.5999999999999996</v>
      </c>
      <c r="F232" s="106">
        <v>4.5999999999999996</v>
      </c>
      <c r="G232" s="106">
        <f>Tableau154[[#This Row],[EDF Stake (%)]]*Tableau154[[#This Row],[Gross capacity (MW)]]</f>
        <v>3.1569799999999999</v>
      </c>
      <c r="H232" s="85">
        <v>2011</v>
      </c>
      <c r="I232" s="102">
        <v>0.68630000000000002</v>
      </c>
      <c r="J232" s="85" t="s">
        <v>145</v>
      </c>
      <c r="K232" s="85" t="s">
        <v>15</v>
      </c>
      <c r="L232" s="85"/>
      <c r="M232" s="85"/>
    </row>
    <row r="233" spans="1:13" ht="15" customHeight="1" x14ac:dyDescent="0.3">
      <c r="A233" s="85" t="s">
        <v>13</v>
      </c>
      <c r="B233" s="102" t="s">
        <v>379</v>
      </c>
      <c r="C233" s="300" t="s">
        <v>57</v>
      </c>
      <c r="D233" s="85" t="s">
        <v>199</v>
      </c>
      <c r="E233" s="106">
        <v>1185</v>
      </c>
      <c r="F233" s="106">
        <v>1185</v>
      </c>
      <c r="G233" s="106">
        <f>Tableau154[[#This Row],[Gross capacity (MW)]]*Tableau154[[#This Row],[EDF Stake (%)]]</f>
        <v>948</v>
      </c>
      <c r="H233" s="318">
        <v>1983</v>
      </c>
      <c r="I233" s="319">
        <v>0.8</v>
      </c>
      <c r="J233" s="85" t="s">
        <v>145</v>
      </c>
      <c r="K233" s="85" t="s">
        <v>13</v>
      </c>
      <c r="L233" s="85"/>
      <c r="M233" s="85"/>
    </row>
    <row r="234" spans="1:13" ht="15" customHeight="1" x14ac:dyDescent="0.3">
      <c r="A234" s="85" t="s">
        <v>14</v>
      </c>
      <c r="B234" s="102" t="s">
        <v>152</v>
      </c>
      <c r="C234" s="300" t="s">
        <v>380</v>
      </c>
      <c r="D234" s="85" t="s">
        <v>154</v>
      </c>
      <c r="E234" s="106">
        <v>2.004</v>
      </c>
      <c r="F234" s="106">
        <v>2.004</v>
      </c>
      <c r="G234" s="106">
        <v>1.95</v>
      </c>
      <c r="H234" s="85">
        <v>2014</v>
      </c>
      <c r="I234" s="102">
        <v>0.97170000000000001</v>
      </c>
      <c r="J234" s="85" t="s">
        <v>145</v>
      </c>
      <c r="K234" s="85" t="s">
        <v>14</v>
      </c>
      <c r="L234" s="85"/>
      <c r="M234" s="85"/>
    </row>
    <row r="235" spans="1:13" ht="15" customHeight="1" x14ac:dyDescent="0.3">
      <c r="A235" s="85" t="s">
        <v>79</v>
      </c>
      <c r="B235" s="102" t="s">
        <v>182</v>
      </c>
      <c r="C235" s="300" t="s">
        <v>381</v>
      </c>
      <c r="D235" s="85" t="s">
        <v>168</v>
      </c>
      <c r="E235" s="106">
        <v>129.13999999999999</v>
      </c>
      <c r="F235" s="106">
        <v>129.13999999999999</v>
      </c>
      <c r="G235" s="106">
        <v>129.13999999999999</v>
      </c>
      <c r="H235" s="318">
        <v>1974</v>
      </c>
      <c r="I235" s="319">
        <v>1</v>
      </c>
      <c r="J235" s="85" t="s">
        <v>145</v>
      </c>
      <c r="K235" s="85" t="s">
        <v>9</v>
      </c>
      <c r="L235" s="85"/>
      <c r="M235" s="85"/>
    </row>
    <row r="236" spans="1:13" ht="15" customHeight="1" x14ac:dyDescent="0.3">
      <c r="A236" s="85" t="s">
        <v>94</v>
      </c>
      <c r="B236" s="102" t="s">
        <v>123</v>
      </c>
      <c r="C236" s="300" t="s">
        <v>382</v>
      </c>
      <c r="D236" s="85" t="s">
        <v>743</v>
      </c>
      <c r="E236" s="106">
        <v>7.5</v>
      </c>
      <c r="F236" s="106">
        <v>7.5</v>
      </c>
      <c r="G236" s="106">
        <f>Tableau154[[#This Row],[EDF Stake (%)]]*Tableau154[[#This Row],[Gross capacity (MW)]]</f>
        <v>5.1472500000000005</v>
      </c>
      <c r="H236" s="318">
        <v>2017</v>
      </c>
      <c r="I236" s="319">
        <v>0.68630000000000002</v>
      </c>
      <c r="J236" s="85" t="s">
        <v>145</v>
      </c>
      <c r="K236" s="85" t="s">
        <v>15</v>
      </c>
      <c r="L236" s="85"/>
      <c r="M236" s="85"/>
    </row>
    <row r="237" spans="1:13" s="202" customFormat="1" x14ac:dyDescent="0.3">
      <c r="A237" s="85" t="s">
        <v>94</v>
      </c>
      <c r="B237" s="102" t="s">
        <v>123</v>
      </c>
      <c r="C237" s="300" t="s">
        <v>383</v>
      </c>
      <c r="D237" s="85" t="s">
        <v>743</v>
      </c>
      <c r="E237" s="106">
        <v>12.6</v>
      </c>
      <c r="F237" s="106">
        <v>12.6</v>
      </c>
      <c r="G237" s="106">
        <f>Tableau154[[#This Row],[EDF Stake (%)]]*Tableau154[[#This Row],[Gross capacity (MW)]]</f>
        <v>8.6473800000000001</v>
      </c>
      <c r="H237" s="85">
        <v>2021</v>
      </c>
      <c r="I237" s="102">
        <v>0.68630000000000002</v>
      </c>
      <c r="J237" s="85" t="s">
        <v>145</v>
      </c>
      <c r="K237" s="85" t="s">
        <v>15</v>
      </c>
    </row>
    <row r="238" spans="1:13" ht="15" customHeight="1" x14ac:dyDescent="0.3">
      <c r="A238" s="85" t="s">
        <v>94</v>
      </c>
      <c r="B238" s="102" t="s">
        <v>123</v>
      </c>
      <c r="C238" s="300" t="s">
        <v>384</v>
      </c>
      <c r="D238" s="85" t="s">
        <v>743</v>
      </c>
      <c r="E238" s="106">
        <v>3</v>
      </c>
      <c r="F238" s="106">
        <v>3</v>
      </c>
      <c r="G238" s="106">
        <f>Tableau154[[#This Row],[EDF Stake (%)]]*Tableau154[[#This Row],[Gross capacity (MW)]]</f>
        <v>1.0500389999999999</v>
      </c>
      <c r="H238" s="316">
        <v>2021</v>
      </c>
      <c r="I238" s="317">
        <f>68.63%*51%</f>
        <v>0.35001299999999996</v>
      </c>
      <c r="J238" s="85" t="s">
        <v>145</v>
      </c>
      <c r="K238" s="85" t="s">
        <v>15</v>
      </c>
      <c r="L238" s="85"/>
      <c r="M238" s="85"/>
    </row>
    <row r="239" spans="1:13" ht="15" customHeight="1" x14ac:dyDescent="0.3">
      <c r="A239" s="85" t="s">
        <v>94</v>
      </c>
      <c r="B239" s="102" t="s">
        <v>123</v>
      </c>
      <c r="C239" s="300" t="s">
        <v>385</v>
      </c>
      <c r="D239" s="85" t="s">
        <v>743</v>
      </c>
      <c r="E239" s="106">
        <v>1</v>
      </c>
      <c r="F239" s="106">
        <v>1</v>
      </c>
      <c r="G239" s="106">
        <f>Tableau154[[#This Row],[EDF Stake (%)]]*Tableau154[[#This Row],[Gross capacity (MW)]]</f>
        <v>0.68630000000000002</v>
      </c>
      <c r="H239" s="85">
        <v>2023</v>
      </c>
      <c r="I239" s="102">
        <v>0.68630000000000002</v>
      </c>
      <c r="J239" s="85" t="s">
        <v>145</v>
      </c>
      <c r="K239" s="85" t="s">
        <v>15</v>
      </c>
      <c r="L239" s="85"/>
      <c r="M239" s="85"/>
    </row>
    <row r="240" spans="1:13" ht="15" customHeight="1" x14ac:dyDescent="0.3">
      <c r="A240" s="85" t="s">
        <v>13</v>
      </c>
      <c r="B240" s="102" t="s">
        <v>379</v>
      </c>
      <c r="C240" s="300" t="s">
        <v>386</v>
      </c>
      <c r="D240" s="85" t="s">
        <v>199</v>
      </c>
      <c r="E240" s="106">
        <v>1060</v>
      </c>
      <c r="F240" s="106">
        <v>1060</v>
      </c>
      <c r="G240" s="106">
        <f>Tableau154[[#This Row],[EDF Stake (%)]]*Tableau154[[#This Row],[Gross capacity (MW)]]</f>
        <v>848</v>
      </c>
      <c r="H240" s="85">
        <v>1983</v>
      </c>
      <c r="I240" s="102">
        <v>0.8</v>
      </c>
      <c r="J240" s="85" t="s">
        <v>145</v>
      </c>
      <c r="K240" s="85" t="s">
        <v>13</v>
      </c>
      <c r="L240" s="85"/>
      <c r="M240" s="85"/>
    </row>
    <row r="241" spans="1:13" ht="15" customHeight="1" x14ac:dyDescent="0.3">
      <c r="A241" s="85" t="s">
        <v>13</v>
      </c>
      <c r="B241" s="102" t="s">
        <v>379</v>
      </c>
      <c r="C241" s="300" t="s">
        <v>387</v>
      </c>
      <c r="D241" s="85" t="s">
        <v>199</v>
      </c>
      <c r="E241" s="106">
        <v>1240</v>
      </c>
      <c r="F241" s="106">
        <v>1240</v>
      </c>
      <c r="G241" s="106">
        <f>Tableau154[[#This Row],[Gross capacity (MW)]]*Tableau154[[#This Row],[EDF Stake (%)]]</f>
        <v>992</v>
      </c>
      <c r="H241" s="318">
        <v>1988</v>
      </c>
      <c r="I241" s="319">
        <v>0.8</v>
      </c>
      <c r="J241" s="85" t="s">
        <v>145</v>
      </c>
      <c r="K241" s="85" t="s">
        <v>13</v>
      </c>
      <c r="L241" s="85"/>
      <c r="M241" s="85"/>
    </row>
    <row r="242" spans="1:13" ht="15" customHeight="1" x14ac:dyDescent="0.3">
      <c r="A242" s="85" t="s">
        <v>94</v>
      </c>
      <c r="B242" s="102" t="s">
        <v>123</v>
      </c>
      <c r="C242" s="300" t="s">
        <v>388</v>
      </c>
      <c r="D242" s="85" t="s">
        <v>743</v>
      </c>
      <c r="E242" s="106">
        <v>2.2000000000000002</v>
      </c>
      <c r="F242" s="106">
        <v>2.2000000000000002</v>
      </c>
      <c r="G242" s="106">
        <f>Tableau154[[#This Row],[EDF Stake (%)]]*Tableau154[[#This Row],[Gross capacity (MW)]]</f>
        <v>1.5098600000000002</v>
      </c>
      <c r="H242" s="318">
        <v>2018</v>
      </c>
      <c r="I242" s="319">
        <v>0.68630000000000002</v>
      </c>
      <c r="J242" s="85" t="s">
        <v>145</v>
      </c>
      <c r="K242" s="85" t="s">
        <v>15</v>
      </c>
      <c r="L242" s="85"/>
      <c r="M242" s="85"/>
    </row>
    <row r="243" spans="1:13" ht="15" customHeight="1" x14ac:dyDescent="0.3">
      <c r="A243" s="85" t="s">
        <v>94</v>
      </c>
      <c r="B243" s="102" t="s">
        <v>123</v>
      </c>
      <c r="C243" s="300" t="s">
        <v>389</v>
      </c>
      <c r="D243" s="85" t="s">
        <v>743</v>
      </c>
      <c r="E243" s="106">
        <v>4.5999999999999996</v>
      </c>
      <c r="F243" s="106">
        <v>4.5999999999999996</v>
      </c>
      <c r="G243" s="106">
        <f>Tableau154[[#This Row],[EDF Stake (%)]]*Tableau154[[#This Row],[Gross capacity (MW)]]</f>
        <v>3.1569799999999999</v>
      </c>
      <c r="H243" s="318">
        <v>2009</v>
      </c>
      <c r="I243" s="319">
        <v>0.68630000000000002</v>
      </c>
      <c r="J243" s="85" t="s">
        <v>145</v>
      </c>
      <c r="K243" s="85" t="s">
        <v>15</v>
      </c>
      <c r="L243" s="85"/>
      <c r="M243" s="85"/>
    </row>
    <row r="244" spans="1:13" ht="15" customHeight="1" x14ac:dyDescent="0.3">
      <c r="A244" s="85" t="s">
        <v>390</v>
      </c>
      <c r="B244" s="102" t="s">
        <v>391</v>
      </c>
      <c r="C244" s="300" t="s">
        <v>392</v>
      </c>
      <c r="D244" s="85" t="s">
        <v>184</v>
      </c>
      <c r="E244" s="106">
        <v>7.4</v>
      </c>
      <c r="F244" s="106">
        <f>Tableau154[[#This Row],[Gross capacity (MW)]]</f>
        <v>7.4</v>
      </c>
      <c r="G244" s="106">
        <f>Tableau154[[#This Row],[Gross capacity (MW)]]*Tableau154[[#This Row],[EDF Stake (%)]]</f>
        <v>7.4</v>
      </c>
      <c r="H244" s="318" t="s">
        <v>197</v>
      </c>
      <c r="I244" s="319">
        <v>1</v>
      </c>
      <c r="J244" s="85" t="s">
        <v>145</v>
      </c>
      <c r="K244" s="85" t="s">
        <v>196</v>
      </c>
      <c r="L244" s="85"/>
      <c r="M244" s="85"/>
    </row>
    <row r="245" spans="1:13" ht="15" customHeight="1" x14ac:dyDescent="0.3">
      <c r="A245" s="85" t="s">
        <v>80</v>
      </c>
      <c r="B245" s="102" t="s">
        <v>321</v>
      </c>
      <c r="C245" s="300" t="s">
        <v>393</v>
      </c>
      <c r="D245" s="85" t="s">
        <v>147</v>
      </c>
      <c r="E245" s="106">
        <v>224</v>
      </c>
      <c r="F245" s="106">
        <v>0</v>
      </c>
      <c r="G245" s="106">
        <f>Tableau154[[#This Row],[Gross capacity (MW)]]*Tableau154[[#This Row],[EDF Stake (%)]]</f>
        <v>112</v>
      </c>
      <c r="H245" s="85" t="s">
        <v>197</v>
      </c>
      <c r="I245" s="102">
        <v>0.5</v>
      </c>
      <c r="J245" s="85" t="s">
        <v>175</v>
      </c>
      <c r="K245" s="85" t="s">
        <v>9</v>
      </c>
      <c r="L245" s="85"/>
      <c r="M245" s="85"/>
    </row>
    <row r="246" spans="1:13" ht="15" customHeight="1" x14ac:dyDescent="0.3">
      <c r="A246" s="85" t="s">
        <v>94</v>
      </c>
      <c r="B246" s="102" t="s">
        <v>123</v>
      </c>
      <c r="C246" s="300" t="s">
        <v>394</v>
      </c>
      <c r="D246" s="85" t="s">
        <v>168</v>
      </c>
      <c r="E246" s="106">
        <v>10.4</v>
      </c>
      <c r="F246" s="106">
        <v>10.4</v>
      </c>
      <c r="G246" s="106">
        <f>Tableau154[[#This Row],[EDF Stake (%)]]*Tableau154[[#This Row],[Gross capacity (MW)]]</f>
        <v>7.1375200000000003</v>
      </c>
      <c r="H246" s="85">
        <v>1954</v>
      </c>
      <c r="I246" s="102">
        <v>0.68630000000000002</v>
      </c>
      <c r="J246" s="85" t="s">
        <v>145</v>
      </c>
      <c r="K246" s="85" t="s">
        <v>15</v>
      </c>
      <c r="L246" s="85"/>
      <c r="M246" s="85"/>
    </row>
    <row r="247" spans="1:13" ht="15" customHeight="1" x14ac:dyDescent="0.3">
      <c r="A247" s="85" t="s">
        <v>94</v>
      </c>
      <c r="B247" s="102" t="s">
        <v>123</v>
      </c>
      <c r="C247" s="300" t="s">
        <v>515</v>
      </c>
      <c r="D247" s="85" t="s">
        <v>7</v>
      </c>
      <c r="E247" s="106">
        <v>20</v>
      </c>
      <c r="F247" s="106">
        <v>20</v>
      </c>
      <c r="G247" s="106">
        <f>Tableau154[[#This Row],[EDF Stake (%)]]*Tableau154[[#This Row],[Gross capacity (MW)]]</f>
        <v>13.726000000000001</v>
      </c>
      <c r="H247" s="85">
        <v>1995</v>
      </c>
      <c r="I247" s="102">
        <v>0.68630000000000002</v>
      </c>
      <c r="J247" s="85" t="s">
        <v>145</v>
      </c>
      <c r="K247" s="85" t="s">
        <v>15</v>
      </c>
      <c r="L247" s="85"/>
      <c r="M247" s="85"/>
    </row>
    <row r="248" spans="1:13" ht="15" customHeight="1" x14ac:dyDescent="0.3">
      <c r="A248" s="85" t="s">
        <v>396</v>
      </c>
      <c r="B248" s="102" t="s">
        <v>182</v>
      </c>
      <c r="C248" s="300" t="s">
        <v>806</v>
      </c>
      <c r="D248" s="85" t="s">
        <v>184</v>
      </c>
      <c r="E248" s="106">
        <v>80</v>
      </c>
      <c r="F248" s="106">
        <f>Tableau154[[#This Row],[Gross capacity (MW)]]</f>
        <v>80</v>
      </c>
      <c r="G248" s="106">
        <f>Tableau154[[#This Row],[Gross capacity (MW)]]*Tableau154[[#This Row],[EDF Stake (%)]]</f>
        <v>80</v>
      </c>
      <c r="H248" s="318" t="s">
        <v>197</v>
      </c>
      <c r="I248" s="319">
        <v>1</v>
      </c>
      <c r="J248" s="85" t="s">
        <v>145</v>
      </c>
      <c r="K248" s="85" t="s">
        <v>196</v>
      </c>
      <c r="L248" s="85"/>
      <c r="M248" s="85"/>
    </row>
    <row r="249" spans="1:13" ht="15" customHeight="1" x14ac:dyDescent="0.3">
      <c r="A249" s="85" t="s">
        <v>14</v>
      </c>
      <c r="B249" s="102" t="s">
        <v>397</v>
      </c>
      <c r="C249" s="300" t="s">
        <v>398</v>
      </c>
      <c r="D249" s="85" t="s">
        <v>162</v>
      </c>
      <c r="E249" s="106">
        <v>145</v>
      </c>
      <c r="F249" s="106">
        <v>145</v>
      </c>
      <c r="G249" s="106">
        <v>140.9</v>
      </c>
      <c r="H249" s="85">
        <v>2002</v>
      </c>
      <c r="I249" s="102">
        <v>0.97170000000000001</v>
      </c>
      <c r="J249" s="85" t="s">
        <v>145</v>
      </c>
      <c r="K249" s="85" t="s">
        <v>14</v>
      </c>
      <c r="L249" s="85"/>
      <c r="M249" s="85"/>
    </row>
    <row r="250" spans="1:13" ht="15" customHeight="1" x14ac:dyDescent="0.3">
      <c r="A250" s="85" t="s">
        <v>87</v>
      </c>
      <c r="B250" s="102" t="s">
        <v>749</v>
      </c>
      <c r="C250" s="300" t="s">
        <v>748</v>
      </c>
      <c r="D250" s="85" t="s">
        <v>745</v>
      </c>
      <c r="E250" s="106">
        <v>130</v>
      </c>
      <c r="F250" s="106">
        <v>130</v>
      </c>
      <c r="G250" s="106">
        <v>130</v>
      </c>
      <c r="H250" s="85">
        <v>2023</v>
      </c>
      <c r="I250" s="102">
        <v>1</v>
      </c>
      <c r="J250" s="85" t="s">
        <v>145</v>
      </c>
      <c r="K250" s="85" t="s">
        <v>11</v>
      </c>
      <c r="L250" s="85"/>
      <c r="M250" s="85"/>
    </row>
    <row r="251" spans="1:13" ht="15" customHeight="1" x14ac:dyDescent="0.3">
      <c r="A251" s="85" t="s">
        <v>79</v>
      </c>
      <c r="B251" s="102" t="s">
        <v>182</v>
      </c>
      <c r="C251" s="300" t="s">
        <v>399</v>
      </c>
      <c r="D251" s="85" t="s">
        <v>168</v>
      </c>
      <c r="E251" s="106">
        <v>71.5</v>
      </c>
      <c r="F251" s="106">
        <v>71.5</v>
      </c>
      <c r="G251" s="106">
        <v>71.5</v>
      </c>
      <c r="H251" s="318">
        <v>1959</v>
      </c>
      <c r="I251" s="319">
        <v>1</v>
      </c>
      <c r="J251" s="85" t="s">
        <v>145</v>
      </c>
      <c r="K251" s="85" t="s">
        <v>9</v>
      </c>
      <c r="L251" s="85"/>
      <c r="M251" s="85"/>
    </row>
    <row r="252" spans="1:13" ht="15" customHeight="1" x14ac:dyDescent="0.3">
      <c r="A252" s="85" t="s">
        <v>94</v>
      </c>
      <c r="B252" s="102" t="s">
        <v>123</v>
      </c>
      <c r="C252" s="300" t="s">
        <v>400</v>
      </c>
      <c r="D252" s="85" t="s">
        <v>743</v>
      </c>
      <c r="E252" s="106">
        <v>13.8</v>
      </c>
      <c r="F252" s="106">
        <v>13.8</v>
      </c>
      <c r="G252" s="106">
        <f>Tableau154[[#This Row],[EDF Stake (%)]]*Tableau154[[#This Row],[Gross capacity (MW)]]</f>
        <v>9.4709400000000006</v>
      </c>
      <c r="H252" s="316">
        <v>2021</v>
      </c>
      <c r="I252" s="317">
        <v>0.68630000000000002</v>
      </c>
      <c r="J252" s="85" t="s">
        <v>145</v>
      </c>
      <c r="K252" s="85" t="s">
        <v>15</v>
      </c>
      <c r="L252" s="85"/>
      <c r="M252" s="85"/>
    </row>
    <row r="253" spans="1:13" ht="15" customHeight="1" x14ac:dyDescent="0.3">
      <c r="A253" s="85" t="s">
        <v>87</v>
      </c>
      <c r="B253" s="102" t="s">
        <v>11</v>
      </c>
      <c r="C253" s="102" t="s">
        <v>807</v>
      </c>
      <c r="D253" s="85" t="s">
        <v>743</v>
      </c>
      <c r="E253" s="106">
        <v>270</v>
      </c>
      <c r="F253" s="106">
        <v>0</v>
      </c>
      <c r="G253" s="106">
        <v>130</v>
      </c>
      <c r="H253" s="318" t="s">
        <v>497</v>
      </c>
      <c r="I253" s="319" t="s">
        <v>750</v>
      </c>
      <c r="J253" s="85" t="s">
        <v>175</v>
      </c>
      <c r="K253" s="85" t="s">
        <v>11</v>
      </c>
      <c r="L253" s="85"/>
      <c r="M253" s="85"/>
    </row>
    <row r="254" spans="1:13" ht="15" customHeight="1" x14ac:dyDescent="0.3">
      <c r="A254" s="85" t="s">
        <v>94</v>
      </c>
      <c r="B254" s="102" t="s">
        <v>123</v>
      </c>
      <c r="C254" s="300" t="s">
        <v>401</v>
      </c>
      <c r="D254" s="85" t="s">
        <v>743</v>
      </c>
      <c r="E254" s="106">
        <v>19.200000000000003</v>
      </c>
      <c r="F254" s="106">
        <v>19.200000000000003</v>
      </c>
      <c r="G254" s="106">
        <f>Tableau154[[#This Row],[EDF Stake (%)]]*Tableau154[[#This Row],[Gross capacity (MW)]]</f>
        <v>13.176960000000003</v>
      </c>
      <c r="H254" s="85">
        <v>2017</v>
      </c>
      <c r="I254" s="102">
        <v>0.68630000000000002</v>
      </c>
      <c r="J254" s="85" t="s">
        <v>145</v>
      </c>
      <c r="K254" s="85" t="s">
        <v>15</v>
      </c>
      <c r="L254" s="85"/>
      <c r="M254" s="85"/>
    </row>
    <row r="255" spans="1:13" ht="15" customHeight="1" x14ac:dyDescent="0.3">
      <c r="A255" s="85" t="s">
        <v>94</v>
      </c>
      <c r="B255" s="102" t="s">
        <v>123</v>
      </c>
      <c r="C255" s="300" t="s">
        <v>402</v>
      </c>
      <c r="D255" s="85" t="s">
        <v>743</v>
      </c>
      <c r="E255" s="106">
        <v>6.15</v>
      </c>
      <c r="F255" s="106">
        <v>6.15</v>
      </c>
      <c r="G255" s="106">
        <f>Tableau154[[#This Row],[EDF Stake (%)]]*Tableau154[[#This Row],[Gross capacity (MW)]]</f>
        <v>4.220745</v>
      </c>
      <c r="H255" s="85">
        <v>2012</v>
      </c>
      <c r="I255" s="102">
        <v>0.68630000000000002</v>
      </c>
      <c r="J255" s="85" t="s">
        <v>145</v>
      </c>
      <c r="K255" s="85" t="s">
        <v>15</v>
      </c>
      <c r="L255" s="85"/>
      <c r="M255" s="85"/>
    </row>
    <row r="256" spans="1:13" ht="15" customHeight="1" x14ac:dyDescent="0.3">
      <c r="A256" s="85" t="s">
        <v>79</v>
      </c>
      <c r="B256" s="102" t="s">
        <v>182</v>
      </c>
      <c r="C256" s="300" t="s">
        <v>403</v>
      </c>
      <c r="D256" s="85" t="s">
        <v>168</v>
      </c>
      <c r="E256" s="106">
        <v>162.13999999999999</v>
      </c>
      <c r="F256" s="106">
        <v>162.13999999999999</v>
      </c>
      <c r="G256" s="106">
        <v>162.13999999999999</v>
      </c>
      <c r="H256" s="318">
        <v>1932</v>
      </c>
      <c r="I256" s="319">
        <v>1</v>
      </c>
      <c r="J256" s="85" t="s">
        <v>145</v>
      </c>
      <c r="K256" s="85" t="s">
        <v>9</v>
      </c>
      <c r="L256" s="85"/>
      <c r="M256" s="85"/>
    </row>
    <row r="257" spans="1:13" ht="15" customHeight="1" x14ac:dyDescent="0.3">
      <c r="A257" s="85" t="s">
        <v>94</v>
      </c>
      <c r="B257" s="102" t="s">
        <v>123</v>
      </c>
      <c r="C257" s="300" t="s">
        <v>404</v>
      </c>
      <c r="D257" s="85" t="s">
        <v>743</v>
      </c>
      <c r="E257" s="106">
        <v>17.615400000000001</v>
      </c>
      <c r="F257" s="106">
        <v>17.615400000000001</v>
      </c>
      <c r="G257" s="106">
        <f>Tableau154[[#This Row],[EDF Stake (%)]]*Tableau154[[#This Row],[Gross capacity (MW)]]</f>
        <v>12.089449020000002</v>
      </c>
      <c r="H257" s="318">
        <v>2005</v>
      </c>
      <c r="I257" s="319">
        <v>0.68630000000000002</v>
      </c>
      <c r="J257" s="85" t="s">
        <v>145</v>
      </c>
      <c r="K257" s="85" t="s">
        <v>15</v>
      </c>
      <c r="L257" s="85"/>
      <c r="M257" s="85"/>
    </row>
    <row r="258" spans="1:13" ht="15" customHeight="1" x14ac:dyDescent="0.3">
      <c r="A258" s="85" t="s">
        <v>94</v>
      </c>
      <c r="B258" s="102" t="s">
        <v>123</v>
      </c>
      <c r="C258" s="300" t="s">
        <v>405</v>
      </c>
      <c r="D258" s="85" t="s">
        <v>743</v>
      </c>
      <c r="E258" s="106">
        <v>10.88</v>
      </c>
      <c r="F258" s="106">
        <v>10.88</v>
      </c>
      <c r="G258" s="106">
        <f>Tableau154[[#This Row],[EDF Stake (%)]]*Tableau154[[#This Row],[Gross capacity (MW)]]</f>
        <v>7.4669440000000007</v>
      </c>
      <c r="H258" s="85">
        <v>2015</v>
      </c>
      <c r="I258" s="102">
        <v>0.68630000000000002</v>
      </c>
      <c r="J258" s="85" t="s">
        <v>145</v>
      </c>
      <c r="K258" s="85" t="s">
        <v>15</v>
      </c>
      <c r="L258" s="85"/>
      <c r="M258" s="85"/>
    </row>
    <row r="259" spans="1:13" ht="15" customHeight="1" x14ac:dyDescent="0.3">
      <c r="A259" s="85" t="s">
        <v>94</v>
      </c>
      <c r="B259" s="102" t="s">
        <v>123</v>
      </c>
      <c r="C259" s="300" t="s">
        <v>406</v>
      </c>
      <c r="D259" s="85" t="s">
        <v>743</v>
      </c>
      <c r="E259" s="106">
        <v>8</v>
      </c>
      <c r="F259" s="106">
        <v>8</v>
      </c>
      <c r="G259" s="106">
        <f>Tableau154[[#This Row],[EDF Stake (%)]]*Tableau154[[#This Row],[Gross capacity (MW)]]</f>
        <v>5.4904000000000002</v>
      </c>
      <c r="H259" s="85">
        <v>2009</v>
      </c>
      <c r="I259" s="102">
        <v>0.68630000000000002</v>
      </c>
      <c r="J259" s="85" t="s">
        <v>145</v>
      </c>
      <c r="K259" s="85" t="s">
        <v>15</v>
      </c>
      <c r="L259" s="85"/>
      <c r="M259" s="85"/>
    </row>
    <row r="260" spans="1:13" ht="15" customHeight="1" x14ac:dyDescent="0.3">
      <c r="A260" s="85" t="s">
        <v>281</v>
      </c>
      <c r="B260" s="102" t="s">
        <v>182</v>
      </c>
      <c r="C260" s="300" t="s">
        <v>808</v>
      </c>
      <c r="D260" s="85" t="s">
        <v>184</v>
      </c>
      <c r="E260" s="106">
        <v>40</v>
      </c>
      <c r="F260" s="106">
        <f>Tableau154[[#This Row],[Gross capacity (MW)]]</f>
        <v>40</v>
      </c>
      <c r="G260" s="106">
        <f>Tableau154[[#This Row],[Gross capacity (MW)]]*Tableau154[[#This Row],[EDF Stake (%)]]</f>
        <v>40</v>
      </c>
      <c r="H260" s="318" t="s">
        <v>197</v>
      </c>
      <c r="I260" s="319">
        <v>1</v>
      </c>
      <c r="J260" s="85" t="s">
        <v>145</v>
      </c>
      <c r="K260" s="85" t="s">
        <v>196</v>
      </c>
      <c r="L260" s="85"/>
      <c r="M260" s="85"/>
    </row>
    <row r="261" spans="1:13" ht="15" customHeight="1" x14ac:dyDescent="0.3">
      <c r="A261" s="85" t="s">
        <v>119</v>
      </c>
      <c r="B261" s="102" t="s">
        <v>407</v>
      </c>
      <c r="C261" s="300" t="s">
        <v>408</v>
      </c>
      <c r="D261" s="85" t="s">
        <v>168</v>
      </c>
      <c r="E261" s="106">
        <v>626</v>
      </c>
      <c r="F261" s="106">
        <v>0</v>
      </c>
      <c r="G261" s="106">
        <v>121.66</v>
      </c>
      <c r="H261" s="85" t="s">
        <v>197</v>
      </c>
      <c r="I261" s="102">
        <v>0.1943</v>
      </c>
      <c r="J261" s="85" t="s">
        <v>175</v>
      </c>
      <c r="K261" s="85" t="s">
        <v>14</v>
      </c>
      <c r="L261" s="85"/>
      <c r="M261" s="85"/>
    </row>
    <row r="262" spans="1:13" ht="15" customHeight="1" x14ac:dyDescent="0.3">
      <c r="A262" s="85" t="s">
        <v>79</v>
      </c>
      <c r="B262" s="102" t="s">
        <v>182</v>
      </c>
      <c r="C262" s="300" t="s">
        <v>409</v>
      </c>
      <c r="D262" s="85" t="s">
        <v>168</v>
      </c>
      <c r="E262" s="106">
        <v>92.8</v>
      </c>
      <c r="F262" s="106">
        <v>92.8</v>
      </c>
      <c r="G262" s="106">
        <v>92.8</v>
      </c>
      <c r="H262" s="318">
        <v>1960</v>
      </c>
      <c r="I262" s="319">
        <v>1</v>
      </c>
      <c r="J262" s="85" t="s">
        <v>145</v>
      </c>
      <c r="K262" s="85" t="s">
        <v>9</v>
      </c>
      <c r="L262" s="85"/>
      <c r="M262" s="85"/>
    </row>
    <row r="263" spans="1:13" ht="15" customHeight="1" x14ac:dyDescent="0.3">
      <c r="A263" s="85" t="s">
        <v>410</v>
      </c>
      <c r="B263" s="102" t="s">
        <v>182</v>
      </c>
      <c r="C263" s="300" t="s">
        <v>411</v>
      </c>
      <c r="D263" s="85" t="s">
        <v>184</v>
      </c>
      <c r="E263" s="106">
        <v>79.5</v>
      </c>
      <c r="F263" s="106">
        <f>Tableau154[[#This Row],[Gross capacity (MW)]]</f>
        <v>79.5</v>
      </c>
      <c r="G263" s="106">
        <f>Tableau154[[#This Row],[Gross capacity (MW)]]*Tableau154[[#This Row],[EDF Stake (%)]]</f>
        <v>79.5</v>
      </c>
      <c r="H263" s="85" t="s">
        <v>197</v>
      </c>
      <c r="I263" s="102">
        <v>1</v>
      </c>
      <c r="J263" s="85" t="s">
        <v>145</v>
      </c>
      <c r="K263" s="85" t="s">
        <v>196</v>
      </c>
      <c r="L263" s="85"/>
      <c r="M263" s="85"/>
    </row>
    <row r="264" spans="1:13" ht="15" customHeight="1" x14ac:dyDescent="0.3">
      <c r="A264" s="85" t="s">
        <v>79</v>
      </c>
      <c r="B264" s="102" t="s">
        <v>182</v>
      </c>
      <c r="C264" s="300" t="s">
        <v>412</v>
      </c>
      <c r="D264" s="85" t="s">
        <v>168</v>
      </c>
      <c r="E264" s="106">
        <v>602</v>
      </c>
      <c r="F264" s="106">
        <v>602</v>
      </c>
      <c r="G264" s="106">
        <v>602</v>
      </c>
      <c r="H264" s="318">
        <v>1960</v>
      </c>
      <c r="I264" s="319">
        <v>1</v>
      </c>
      <c r="J264" s="85" t="s">
        <v>145</v>
      </c>
      <c r="K264" s="85" t="s">
        <v>9</v>
      </c>
      <c r="L264" s="85"/>
      <c r="M264" s="85"/>
    </row>
    <row r="265" spans="1:13" ht="15" customHeight="1" x14ac:dyDescent="0.3">
      <c r="A265" s="85" t="s">
        <v>79</v>
      </c>
      <c r="B265" s="102" t="s">
        <v>182</v>
      </c>
      <c r="C265" s="300" t="s">
        <v>413</v>
      </c>
      <c r="D265" s="85" t="s">
        <v>168</v>
      </c>
      <c r="E265" s="106">
        <v>384</v>
      </c>
      <c r="F265" s="106">
        <v>384</v>
      </c>
      <c r="G265" s="106">
        <v>384</v>
      </c>
      <c r="H265" s="85">
        <v>1976</v>
      </c>
      <c r="I265" s="102">
        <v>1</v>
      </c>
      <c r="J265" s="85" t="s">
        <v>145</v>
      </c>
      <c r="K265" s="85" t="s">
        <v>9</v>
      </c>
      <c r="L265" s="85"/>
      <c r="M265" s="85"/>
    </row>
    <row r="266" spans="1:13" ht="15" customHeight="1" x14ac:dyDescent="0.3">
      <c r="A266" s="85" t="s">
        <v>396</v>
      </c>
      <c r="B266" s="102" t="s">
        <v>182</v>
      </c>
      <c r="C266" s="300" t="s">
        <v>414</v>
      </c>
      <c r="D266" s="85" t="s">
        <v>184</v>
      </c>
      <c r="E266" s="106">
        <v>1.4</v>
      </c>
      <c r="F266" s="106">
        <f>Tableau154[[#This Row],[Gross capacity (MW)]]</f>
        <v>1.4</v>
      </c>
      <c r="G266" s="106">
        <f>Tableau154[[#This Row],[Gross capacity (MW)]]*Tableau154[[#This Row],[EDF Stake (%)]]</f>
        <v>1.4</v>
      </c>
      <c r="H266" s="318" t="s">
        <v>197</v>
      </c>
      <c r="I266" s="319">
        <v>1</v>
      </c>
      <c r="J266" s="85" t="s">
        <v>145</v>
      </c>
      <c r="K266" s="85" t="s">
        <v>196</v>
      </c>
      <c r="L266" s="85"/>
      <c r="M266" s="85"/>
    </row>
    <row r="267" spans="1:13" ht="15" customHeight="1" x14ac:dyDescent="0.3">
      <c r="A267" s="85" t="s">
        <v>14</v>
      </c>
      <c r="B267" s="102" t="s">
        <v>152</v>
      </c>
      <c r="C267" s="300" t="s">
        <v>415</v>
      </c>
      <c r="D267" s="85" t="s">
        <v>168</v>
      </c>
      <c r="E267" s="106">
        <v>1.5</v>
      </c>
      <c r="F267" s="106">
        <v>1.5</v>
      </c>
      <c r="G267" s="106">
        <f>Tableau154[[#This Row],[Gross capacity (MW)]]*Tableau154[[#This Row],[EDF Stake (%)]]</f>
        <v>1.4575499999999999</v>
      </c>
      <c r="H267" s="85">
        <v>1948</v>
      </c>
      <c r="I267" s="102">
        <v>0.97170000000000001</v>
      </c>
      <c r="J267" s="85" t="s">
        <v>145</v>
      </c>
      <c r="K267" s="85" t="s">
        <v>14</v>
      </c>
      <c r="L267" s="85"/>
      <c r="M267" s="85"/>
    </row>
    <row r="268" spans="1:13" ht="15" customHeight="1" x14ac:dyDescent="0.3">
      <c r="A268" s="85" t="s">
        <v>79</v>
      </c>
      <c r="B268" s="102" t="s">
        <v>182</v>
      </c>
      <c r="C268" s="300" t="s">
        <v>416</v>
      </c>
      <c r="D268" s="85" t="s">
        <v>168</v>
      </c>
      <c r="E268" s="106">
        <v>150</v>
      </c>
      <c r="F268" s="106">
        <v>150</v>
      </c>
      <c r="G268" s="106">
        <v>150</v>
      </c>
      <c r="H268" s="318">
        <v>1973</v>
      </c>
      <c r="I268" s="319">
        <v>1</v>
      </c>
      <c r="J268" s="85" t="s">
        <v>145</v>
      </c>
      <c r="K268" s="85" t="s">
        <v>9</v>
      </c>
      <c r="L268" s="85"/>
      <c r="M268" s="85"/>
    </row>
    <row r="269" spans="1:13" ht="15" customHeight="1" x14ac:dyDescent="0.3">
      <c r="A269" s="85" t="s">
        <v>14</v>
      </c>
      <c r="B269" s="102" t="s">
        <v>143</v>
      </c>
      <c r="C269" s="300" t="s">
        <v>417</v>
      </c>
      <c r="D269" s="85" t="s">
        <v>147</v>
      </c>
      <c r="E269" s="106">
        <v>54</v>
      </c>
      <c r="F269" s="106">
        <v>54</v>
      </c>
      <c r="G269" s="106">
        <v>26.76</v>
      </c>
      <c r="H269" s="85">
        <v>2012</v>
      </c>
      <c r="I269" s="102">
        <v>0.97170000000000001</v>
      </c>
      <c r="J269" s="85" t="s">
        <v>145</v>
      </c>
      <c r="K269" s="85" t="s">
        <v>14</v>
      </c>
      <c r="L269" s="85"/>
      <c r="M269" s="85"/>
    </row>
    <row r="270" spans="1:13" s="203" customFormat="1" ht="15" customHeight="1" x14ac:dyDescent="0.3">
      <c r="A270" s="85" t="s">
        <v>14</v>
      </c>
      <c r="B270" s="102" t="s">
        <v>418</v>
      </c>
      <c r="C270" s="300" t="s">
        <v>419</v>
      </c>
      <c r="D270" s="85" t="s">
        <v>147</v>
      </c>
      <c r="E270" s="106">
        <v>12</v>
      </c>
      <c r="F270" s="106">
        <v>12</v>
      </c>
      <c r="G270" s="106">
        <v>5.95</v>
      </c>
      <c r="H270" s="318">
        <v>2012</v>
      </c>
      <c r="I270" s="319">
        <v>0.97170000000000001</v>
      </c>
      <c r="J270" s="85" t="s">
        <v>145</v>
      </c>
      <c r="K270" s="85" t="s">
        <v>14</v>
      </c>
      <c r="L270" s="85"/>
      <c r="M270" s="85"/>
    </row>
    <row r="271" spans="1:13" ht="15" customHeight="1" x14ac:dyDescent="0.3">
      <c r="A271" s="85" t="s">
        <v>79</v>
      </c>
      <c r="B271" s="102" t="s">
        <v>182</v>
      </c>
      <c r="C271" s="300" t="s">
        <v>420</v>
      </c>
      <c r="D271" s="85" t="s">
        <v>168</v>
      </c>
      <c r="E271" s="106">
        <v>360</v>
      </c>
      <c r="F271" s="106">
        <v>360</v>
      </c>
      <c r="G271" s="106">
        <v>360</v>
      </c>
      <c r="H271" s="85">
        <v>1945</v>
      </c>
      <c r="I271" s="102">
        <v>1</v>
      </c>
      <c r="J271" s="85" t="s">
        <v>145</v>
      </c>
      <c r="K271" s="85" t="s">
        <v>9</v>
      </c>
      <c r="L271" s="85"/>
      <c r="M271" s="85"/>
    </row>
    <row r="272" spans="1:13" ht="15" customHeight="1" x14ac:dyDescent="0.3">
      <c r="A272" s="85" t="s">
        <v>14</v>
      </c>
      <c r="B272" s="102" t="s">
        <v>152</v>
      </c>
      <c r="C272" s="300" t="s">
        <v>421</v>
      </c>
      <c r="D272" s="85" t="s">
        <v>98</v>
      </c>
      <c r="E272" s="106">
        <v>0.97</v>
      </c>
      <c r="F272" s="106">
        <v>0.97</v>
      </c>
      <c r="G272" s="106">
        <f>Tableau154[[#This Row],[Gross capacity (MW)]]*Tableau154[[#This Row],[EDF Stake (%)]]</f>
        <v>0.94254899999999997</v>
      </c>
      <c r="H272" s="318">
        <v>2011</v>
      </c>
      <c r="I272" s="319">
        <v>0.97170000000000001</v>
      </c>
      <c r="J272" s="85" t="s">
        <v>145</v>
      </c>
      <c r="K272" s="85" t="s">
        <v>14</v>
      </c>
      <c r="L272" s="85"/>
      <c r="M272" s="85"/>
    </row>
    <row r="273" spans="1:13" ht="15" customHeight="1" x14ac:dyDescent="0.3">
      <c r="A273" s="85" t="s">
        <v>79</v>
      </c>
      <c r="B273" s="102" t="s">
        <v>182</v>
      </c>
      <c r="C273" s="300" t="s">
        <v>422</v>
      </c>
      <c r="D273" s="85" t="s">
        <v>168</v>
      </c>
      <c r="E273" s="106">
        <v>95.7</v>
      </c>
      <c r="F273" s="106">
        <v>95.7</v>
      </c>
      <c r="G273" s="106">
        <v>95.7</v>
      </c>
      <c r="H273" s="85">
        <v>1967</v>
      </c>
      <c r="I273" s="102">
        <v>1</v>
      </c>
      <c r="J273" s="85" t="s">
        <v>145</v>
      </c>
      <c r="K273" s="85" t="s">
        <v>9</v>
      </c>
      <c r="L273" s="85"/>
      <c r="M273" s="85"/>
    </row>
    <row r="274" spans="1:13" ht="15" customHeight="1" x14ac:dyDescent="0.3">
      <c r="A274" s="85" t="s">
        <v>79</v>
      </c>
      <c r="B274" s="102" t="s">
        <v>182</v>
      </c>
      <c r="C274" s="300" t="s">
        <v>423</v>
      </c>
      <c r="D274" s="85" t="s">
        <v>168</v>
      </c>
      <c r="E274" s="106">
        <v>293</v>
      </c>
      <c r="F274" s="106">
        <v>293</v>
      </c>
      <c r="G274" s="106">
        <v>293</v>
      </c>
      <c r="H274" s="318">
        <v>1951</v>
      </c>
      <c r="I274" s="319">
        <v>1</v>
      </c>
      <c r="J274" s="85" t="s">
        <v>145</v>
      </c>
      <c r="K274" s="85" t="s">
        <v>9</v>
      </c>
      <c r="L274" s="85"/>
      <c r="M274" s="85"/>
    </row>
    <row r="275" spans="1:13" ht="15" customHeight="1" x14ac:dyDescent="0.3">
      <c r="A275" s="85" t="s">
        <v>79</v>
      </c>
      <c r="B275" s="102" t="s">
        <v>182</v>
      </c>
      <c r="C275" s="300" t="s">
        <v>424</v>
      </c>
      <c r="D275" s="85" t="s">
        <v>168</v>
      </c>
      <c r="E275" s="106">
        <v>485</v>
      </c>
      <c r="F275" s="106">
        <v>485</v>
      </c>
      <c r="G275" s="106">
        <v>485</v>
      </c>
      <c r="H275" s="85">
        <v>1979</v>
      </c>
      <c r="I275" s="102">
        <v>1</v>
      </c>
      <c r="J275" s="85" t="s">
        <v>145</v>
      </c>
      <c r="K275" s="85" t="s">
        <v>9</v>
      </c>
      <c r="L275" s="85"/>
      <c r="M275" s="85"/>
    </row>
    <row r="276" spans="1:13" ht="15" customHeight="1" x14ac:dyDescent="0.3">
      <c r="A276" s="85" t="s">
        <v>79</v>
      </c>
      <c r="B276" s="102" t="s">
        <v>182</v>
      </c>
      <c r="C276" s="300" t="s">
        <v>425</v>
      </c>
      <c r="D276" s="85" t="s">
        <v>168</v>
      </c>
      <c r="E276" s="106">
        <v>446.94</v>
      </c>
      <c r="F276" s="106">
        <v>446.94</v>
      </c>
      <c r="G276" s="106">
        <v>446.94</v>
      </c>
      <c r="H276" s="318">
        <v>1951</v>
      </c>
      <c r="I276" s="319">
        <v>1</v>
      </c>
      <c r="J276" s="85" t="s">
        <v>145</v>
      </c>
      <c r="K276" s="85" t="s">
        <v>9</v>
      </c>
      <c r="L276" s="85"/>
      <c r="M276" s="85"/>
    </row>
    <row r="277" spans="1:13" ht="15" customHeight="1" x14ac:dyDescent="0.3">
      <c r="A277" s="85" t="s">
        <v>262</v>
      </c>
      <c r="B277" s="102" t="s">
        <v>123</v>
      </c>
      <c r="C277" s="300" t="s">
        <v>426</v>
      </c>
      <c r="D277" s="85" t="s">
        <v>743</v>
      </c>
      <c r="E277" s="106">
        <v>2.2999999999999998</v>
      </c>
      <c r="F277" s="106">
        <v>2.2999999999999998</v>
      </c>
      <c r="G277" s="106">
        <f>Tableau154[[#This Row],[EDF Stake (%)]]*Tableau154[[#This Row],[Gross capacity (MW)]]</f>
        <v>0.80502989999999985</v>
      </c>
      <c r="H277" s="318">
        <v>2019</v>
      </c>
      <c r="I277" s="317">
        <f>68.63%*51%</f>
        <v>0.35001299999999996</v>
      </c>
      <c r="J277" s="85" t="s">
        <v>145</v>
      </c>
      <c r="K277" s="85" t="s">
        <v>15</v>
      </c>
      <c r="L277" s="85"/>
      <c r="M277" s="85"/>
    </row>
    <row r="278" spans="1:13" ht="15" customHeight="1" x14ac:dyDescent="0.3">
      <c r="A278" s="85" t="s">
        <v>94</v>
      </c>
      <c r="B278" s="102" t="s">
        <v>123</v>
      </c>
      <c r="C278" s="300" t="s">
        <v>756</v>
      </c>
      <c r="D278" s="85" t="s">
        <v>743</v>
      </c>
      <c r="E278" s="106">
        <v>7.2</v>
      </c>
      <c r="F278" s="106">
        <v>7.2</v>
      </c>
      <c r="G278" s="106">
        <f>Tableau154[[#This Row],[EDF Stake (%)]]*Tableau154[[#This Row],[Gross capacity (MW)]]</f>
        <v>4.9413600000000004</v>
      </c>
      <c r="H278" s="85">
        <v>2024</v>
      </c>
      <c r="I278" s="102">
        <v>0.68630000000000002</v>
      </c>
      <c r="J278" s="85" t="s">
        <v>145</v>
      </c>
      <c r="K278" s="85" t="s">
        <v>15</v>
      </c>
      <c r="L278" s="85"/>
      <c r="M278" s="85"/>
    </row>
    <row r="279" spans="1:13" ht="15" customHeight="1" x14ac:dyDescent="0.3">
      <c r="A279" s="85" t="s">
        <v>79</v>
      </c>
      <c r="B279" s="102" t="s">
        <v>182</v>
      </c>
      <c r="C279" s="300" t="s">
        <v>427</v>
      </c>
      <c r="D279" s="85" t="s">
        <v>168</v>
      </c>
      <c r="E279" s="106">
        <v>76.5</v>
      </c>
      <c r="F279" s="106">
        <v>76.5</v>
      </c>
      <c r="G279" s="106">
        <v>76.5</v>
      </c>
      <c r="H279" s="85">
        <v>1935</v>
      </c>
      <c r="I279" s="102">
        <v>1</v>
      </c>
      <c r="J279" s="85" t="s">
        <v>145</v>
      </c>
      <c r="K279" s="85" t="s">
        <v>9</v>
      </c>
      <c r="L279" s="85"/>
      <c r="M279" s="85"/>
    </row>
    <row r="280" spans="1:13" ht="15" customHeight="1" x14ac:dyDescent="0.3">
      <c r="A280" s="85" t="s">
        <v>428</v>
      </c>
      <c r="B280" s="102" t="s">
        <v>182</v>
      </c>
      <c r="C280" s="300" t="s">
        <v>429</v>
      </c>
      <c r="D280" s="85" t="s">
        <v>184</v>
      </c>
      <c r="E280" s="307">
        <v>148.4</v>
      </c>
      <c r="F280" s="106">
        <f>Tableau154[[#This Row],[Gross capacity (MW)]]</f>
        <v>148.4</v>
      </c>
      <c r="G280" s="106">
        <f>Tableau154[[#This Row],[Gross capacity (MW)]]*Tableau154[[#This Row],[EDF Stake (%)]]</f>
        <v>148.4</v>
      </c>
      <c r="H280" s="318" t="s">
        <v>197</v>
      </c>
      <c r="I280" s="319">
        <v>1</v>
      </c>
      <c r="J280" s="85" t="s">
        <v>145</v>
      </c>
      <c r="K280" s="85" t="s">
        <v>196</v>
      </c>
      <c r="L280" s="85"/>
      <c r="M280" s="85"/>
    </row>
    <row r="281" spans="1:13" ht="15" customHeight="1" x14ac:dyDescent="0.3">
      <c r="A281" s="85" t="s">
        <v>14</v>
      </c>
      <c r="B281" s="102" t="s">
        <v>143</v>
      </c>
      <c r="C281" s="300" t="s">
        <v>430</v>
      </c>
      <c r="D281" s="85" t="s">
        <v>98</v>
      </c>
      <c r="E281" s="106">
        <v>0.96930000000000005</v>
      </c>
      <c r="F281" s="106">
        <v>0.96930000000000005</v>
      </c>
      <c r="G281" s="106">
        <v>0.48</v>
      </c>
      <c r="H281" s="85">
        <v>2011</v>
      </c>
      <c r="I281" s="102">
        <v>0.97170000000000001</v>
      </c>
      <c r="J281" s="85" t="s">
        <v>145</v>
      </c>
      <c r="K281" s="85" t="s">
        <v>14</v>
      </c>
      <c r="L281" s="85"/>
      <c r="M281" s="85"/>
    </row>
    <row r="282" spans="1:13" ht="15" customHeight="1" x14ac:dyDescent="0.3">
      <c r="A282" s="85" t="s">
        <v>14</v>
      </c>
      <c r="B282" s="102" t="s">
        <v>143</v>
      </c>
      <c r="C282" s="300" t="s">
        <v>431</v>
      </c>
      <c r="D282" s="85" t="s">
        <v>98</v>
      </c>
      <c r="E282" s="106">
        <v>0.97092000000000001</v>
      </c>
      <c r="F282" s="106">
        <v>0.97092000000000001</v>
      </c>
      <c r="G282" s="106">
        <v>0.48</v>
      </c>
      <c r="H282" s="318">
        <v>2011</v>
      </c>
      <c r="I282" s="319">
        <v>0.97170000000000001</v>
      </c>
      <c r="J282" s="85" t="s">
        <v>145</v>
      </c>
      <c r="K282" s="85" t="s">
        <v>14</v>
      </c>
      <c r="L282" s="85"/>
      <c r="M282" s="85"/>
    </row>
    <row r="283" spans="1:13" ht="15" customHeight="1" x14ac:dyDescent="0.3">
      <c r="A283" s="85" t="s">
        <v>79</v>
      </c>
      <c r="B283" s="102" t="s">
        <v>182</v>
      </c>
      <c r="C283" s="300" t="s">
        <v>432</v>
      </c>
      <c r="D283" s="85" t="s">
        <v>168</v>
      </c>
      <c r="E283" s="106">
        <v>96</v>
      </c>
      <c r="F283" s="106">
        <v>96</v>
      </c>
      <c r="G283" s="106">
        <v>96</v>
      </c>
      <c r="H283" s="85">
        <v>1952</v>
      </c>
      <c r="I283" s="102">
        <v>1</v>
      </c>
      <c r="J283" s="85" t="s">
        <v>145</v>
      </c>
      <c r="K283" s="85" t="s">
        <v>9</v>
      </c>
      <c r="L283" s="85"/>
      <c r="M283" s="85"/>
    </row>
    <row r="284" spans="1:13" ht="15" customHeight="1" x14ac:dyDescent="0.3">
      <c r="A284" s="85" t="s">
        <v>396</v>
      </c>
      <c r="B284" s="102" t="s">
        <v>182</v>
      </c>
      <c r="C284" s="300" t="s">
        <v>433</v>
      </c>
      <c r="D284" s="85" t="s">
        <v>184</v>
      </c>
      <c r="E284" s="106">
        <v>1.5</v>
      </c>
      <c r="F284" s="106">
        <f>Tableau154[[#This Row],[Gross capacity (MW)]]</f>
        <v>1.5</v>
      </c>
      <c r="G284" s="106">
        <f>Tableau154[[#This Row],[Gross capacity (MW)]]*Tableau154[[#This Row],[EDF Stake (%)]]</f>
        <v>1.5</v>
      </c>
      <c r="H284" s="318" t="s">
        <v>197</v>
      </c>
      <c r="I284" s="319">
        <v>1</v>
      </c>
      <c r="J284" s="85" t="s">
        <v>145</v>
      </c>
      <c r="K284" s="85" t="s">
        <v>196</v>
      </c>
      <c r="L284" s="85"/>
      <c r="M284" s="85"/>
    </row>
    <row r="285" spans="1:13" ht="15" customHeight="1" x14ac:dyDescent="0.3">
      <c r="A285" s="85" t="s">
        <v>94</v>
      </c>
      <c r="B285" s="102" t="s">
        <v>123</v>
      </c>
      <c r="C285" s="300" t="s">
        <v>434</v>
      </c>
      <c r="D285" s="85" t="s">
        <v>743</v>
      </c>
      <c r="E285" s="106">
        <v>4.0999999999999996</v>
      </c>
      <c r="F285" s="106">
        <v>4.0999999999999996</v>
      </c>
      <c r="G285" s="106">
        <f>Tableau154[[#This Row],[EDF Stake (%)]]*Tableau154[[#This Row],[Gross capacity (MW)]]</f>
        <v>1.4069149999999997</v>
      </c>
      <c r="H285" s="318">
        <v>2011</v>
      </c>
      <c r="I285" s="317">
        <f>68.63%*50%</f>
        <v>0.34314999999999996</v>
      </c>
      <c r="J285" s="85" t="s">
        <v>145</v>
      </c>
      <c r="K285" s="85" t="s">
        <v>15</v>
      </c>
      <c r="L285" s="85"/>
      <c r="M285" s="85"/>
    </row>
    <row r="286" spans="1:13" ht="15" customHeight="1" x14ac:dyDescent="0.3">
      <c r="A286" s="85" t="s">
        <v>94</v>
      </c>
      <c r="B286" s="102" t="s">
        <v>123</v>
      </c>
      <c r="C286" s="300" t="s">
        <v>435</v>
      </c>
      <c r="D286" s="85" t="s">
        <v>743</v>
      </c>
      <c r="E286" s="106">
        <v>10.8</v>
      </c>
      <c r="F286" s="106">
        <v>10.8</v>
      </c>
      <c r="G286" s="106">
        <f>Tableau154[[#This Row],[EDF Stake (%)]]*Tableau154[[#This Row],[Gross capacity (MW)]]</f>
        <v>3.7801404000000001</v>
      </c>
      <c r="H286" s="85">
        <v>2020</v>
      </c>
      <c r="I286" s="102">
        <f>68.63%*51%</f>
        <v>0.35001299999999996</v>
      </c>
      <c r="J286" s="85" t="s">
        <v>145</v>
      </c>
      <c r="K286" s="85" t="s">
        <v>15</v>
      </c>
      <c r="L286" s="85"/>
      <c r="M286" s="85"/>
    </row>
    <row r="287" spans="1:13" ht="15" customHeight="1" x14ac:dyDescent="0.3">
      <c r="A287" s="85" t="s">
        <v>94</v>
      </c>
      <c r="B287" s="102" t="s">
        <v>123</v>
      </c>
      <c r="C287" s="300" t="s">
        <v>436</v>
      </c>
      <c r="D287" s="85" t="s">
        <v>743</v>
      </c>
      <c r="E287" s="106">
        <v>20.7</v>
      </c>
      <c r="F287" s="106">
        <v>20.7</v>
      </c>
      <c r="G287" s="106">
        <f>Tableau154[[#This Row],[EDF Stake (%)]]*Tableau154[[#This Row],[Gross capacity (MW)]]</f>
        <v>7.2452690999999989</v>
      </c>
      <c r="H287" s="318">
        <v>2013</v>
      </c>
      <c r="I287" s="317">
        <f>68.63%*51%</f>
        <v>0.35001299999999996</v>
      </c>
      <c r="J287" s="85" t="s">
        <v>145</v>
      </c>
      <c r="K287" s="85" t="s">
        <v>15</v>
      </c>
      <c r="L287" s="85"/>
      <c r="M287" s="85"/>
    </row>
    <row r="288" spans="1:13" ht="15" customHeight="1" x14ac:dyDescent="0.3">
      <c r="A288" s="85" t="s">
        <v>94</v>
      </c>
      <c r="B288" s="102" t="s">
        <v>123</v>
      </c>
      <c r="C288" s="300" t="s">
        <v>437</v>
      </c>
      <c r="D288" s="85" t="s">
        <v>743</v>
      </c>
      <c r="E288" s="106">
        <v>19.2</v>
      </c>
      <c r="F288" s="106">
        <v>19.2</v>
      </c>
      <c r="G288" s="106">
        <f>Tableau154[[#This Row],[EDF Stake (%)]]*Tableau154[[#This Row],[Gross capacity (MW)]]</f>
        <v>13.176959999999999</v>
      </c>
      <c r="H288" s="85">
        <v>2018</v>
      </c>
      <c r="I288" s="102">
        <v>0.68630000000000002</v>
      </c>
      <c r="J288" s="85" t="s">
        <v>145</v>
      </c>
      <c r="K288" s="85" t="s">
        <v>15</v>
      </c>
      <c r="L288" s="85"/>
      <c r="M288" s="85"/>
    </row>
    <row r="289" spans="1:13" ht="15" customHeight="1" x14ac:dyDescent="0.3">
      <c r="A289" s="85" t="s">
        <v>94</v>
      </c>
      <c r="B289" s="102" t="s">
        <v>123</v>
      </c>
      <c r="C289" s="300" t="s">
        <v>438</v>
      </c>
      <c r="D289" s="85" t="s">
        <v>743</v>
      </c>
      <c r="E289" s="106">
        <v>7.5</v>
      </c>
      <c r="F289" s="106">
        <v>7.5</v>
      </c>
      <c r="G289" s="106">
        <f>Tableau154[[#This Row],[EDF Stake (%)]]*Tableau154[[#This Row],[Gross capacity (MW)]]</f>
        <v>2.6250974999999999</v>
      </c>
      <c r="H289" s="85">
        <v>2023</v>
      </c>
      <c r="I289" s="102">
        <f>68.63%*51%</f>
        <v>0.35001299999999996</v>
      </c>
      <c r="J289" s="85" t="s">
        <v>145</v>
      </c>
      <c r="K289" s="85" t="s">
        <v>15</v>
      </c>
      <c r="L289" s="85"/>
      <c r="M289" s="85"/>
    </row>
    <row r="290" spans="1:13" ht="15" customHeight="1" x14ac:dyDescent="0.3">
      <c r="A290" s="85" t="s">
        <v>87</v>
      </c>
      <c r="B290" s="102" t="s">
        <v>439</v>
      </c>
      <c r="C290" s="300" t="s">
        <v>439</v>
      </c>
      <c r="D290" s="85" t="s">
        <v>166</v>
      </c>
      <c r="E290" s="106">
        <v>35</v>
      </c>
      <c r="F290" s="106">
        <v>35</v>
      </c>
      <c r="G290" s="106">
        <f>Tableau154[[#This Row],[Gross capacity (MW)]]*Tableau154[[#This Row],[EDF Stake (%)]]</f>
        <v>22.75</v>
      </c>
      <c r="H290" s="318">
        <v>2020</v>
      </c>
      <c r="I290" s="319">
        <v>0.65</v>
      </c>
      <c r="J290" s="85" t="s">
        <v>145</v>
      </c>
      <c r="K290" s="85" t="s">
        <v>15</v>
      </c>
      <c r="L290" s="85"/>
      <c r="M290" s="85"/>
    </row>
    <row r="291" spans="1:13" ht="15" customHeight="1" x14ac:dyDescent="0.3">
      <c r="A291" s="85" t="s">
        <v>94</v>
      </c>
      <c r="B291" s="102" t="s">
        <v>123</v>
      </c>
      <c r="C291" s="300" t="s">
        <v>440</v>
      </c>
      <c r="D291" s="85" t="s">
        <v>168</v>
      </c>
      <c r="E291" s="106">
        <v>16.100000000000001</v>
      </c>
      <c r="F291" s="106">
        <v>16.100000000000001</v>
      </c>
      <c r="G291" s="106">
        <f>Tableau154[[#This Row],[EDF Stake (%)]]*Tableau154[[#This Row],[Gross capacity (MW)]]</f>
        <v>11.049430000000001</v>
      </c>
      <c r="H291" s="318">
        <v>1980</v>
      </c>
      <c r="I291" s="319">
        <v>0.68630000000000002</v>
      </c>
      <c r="J291" s="85" t="s">
        <v>145</v>
      </c>
      <c r="K291" s="85" t="s">
        <v>15</v>
      </c>
      <c r="L291" s="85"/>
      <c r="M291" s="85"/>
    </row>
    <row r="292" spans="1:13" ht="15" customHeight="1" x14ac:dyDescent="0.3">
      <c r="A292" s="85" t="s">
        <v>94</v>
      </c>
      <c r="B292" s="102" t="s">
        <v>123</v>
      </c>
      <c r="C292" s="300" t="s">
        <v>441</v>
      </c>
      <c r="D292" s="85" t="s">
        <v>743</v>
      </c>
      <c r="E292" s="106">
        <v>7.05</v>
      </c>
      <c r="F292" s="106">
        <v>7.05</v>
      </c>
      <c r="G292" s="106">
        <f>Tableau154[[#This Row],[EDF Stake (%)]]*Tableau154[[#This Row],[Gross capacity (MW)]]</f>
        <v>4.8384150000000004</v>
      </c>
      <c r="H292" s="318">
        <v>2017</v>
      </c>
      <c r="I292" s="319">
        <v>0.68630000000000002</v>
      </c>
      <c r="J292" s="85" t="s">
        <v>145</v>
      </c>
      <c r="K292" s="85" t="s">
        <v>15</v>
      </c>
      <c r="L292" s="85"/>
      <c r="M292" s="85"/>
    </row>
    <row r="293" spans="1:13" ht="15" customHeight="1" x14ac:dyDescent="0.3">
      <c r="A293" s="85" t="s">
        <v>14</v>
      </c>
      <c r="B293" s="102" t="s">
        <v>160</v>
      </c>
      <c r="C293" s="300" t="s">
        <v>777</v>
      </c>
      <c r="D293" s="85" t="s">
        <v>168</v>
      </c>
      <c r="E293" s="106">
        <v>625.39702000000011</v>
      </c>
      <c r="F293" s="106">
        <v>625.39702000000011</v>
      </c>
      <c r="G293" s="106">
        <f>Tableau154[[#This Row],[Gross capacity (MW)]]*Tableau154[[#This Row],[EDF Stake (%)]]</f>
        <v>607.69828433400016</v>
      </c>
      <c r="H293" s="85" t="s">
        <v>442</v>
      </c>
      <c r="I293" s="102">
        <v>0.97170000000000001</v>
      </c>
      <c r="J293" s="85" t="s">
        <v>145</v>
      </c>
      <c r="K293" s="85" t="s">
        <v>14</v>
      </c>
      <c r="L293" s="85"/>
      <c r="M293" s="85"/>
    </row>
    <row r="294" spans="1:13" ht="15" customHeight="1" x14ac:dyDescent="0.3">
      <c r="A294" s="85" t="s">
        <v>94</v>
      </c>
      <c r="B294" s="102" t="s">
        <v>123</v>
      </c>
      <c r="C294" s="300" t="s">
        <v>443</v>
      </c>
      <c r="D294" s="85" t="s">
        <v>743</v>
      </c>
      <c r="E294" s="106">
        <v>17.25</v>
      </c>
      <c r="F294" s="106">
        <v>17.25</v>
      </c>
      <c r="G294" s="106">
        <f>Tableau154[[#This Row],[EDF Stake (%)]]*Tableau154[[#This Row],[Gross capacity (MW)]]</f>
        <v>11.838675</v>
      </c>
      <c r="H294" s="85">
        <v>2020</v>
      </c>
      <c r="I294" s="102">
        <v>0.68630000000000002</v>
      </c>
      <c r="J294" s="85" t="s">
        <v>145</v>
      </c>
      <c r="K294" s="85" t="s">
        <v>15</v>
      </c>
      <c r="L294" s="85"/>
      <c r="M294" s="85"/>
    </row>
    <row r="295" spans="1:13" ht="15" customHeight="1" x14ac:dyDescent="0.3">
      <c r="A295" s="85" t="s">
        <v>14</v>
      </c>
      <c r="B295" s="102" t="s">
        <v>143</v>
      </c>
      <c r="C295" s="300" t="s">
        <v>444</v>
      </c>
      <c r="D295" s="85" t="s">
        <v>98</v>
      </c>
      <c r="E295" s="106">
        <v>12.68</v>
      </c>
      <c r="F295" s="106">
        <v>12.68</v>
      </c>
      <c r="G295" s="106">
        <v>6.28</v>
      </c>
      <c r="H295" s="85">
        <v>2010</v>
      </c>
      <c r="I295" s="102">
        <v>0.97170000000000001</v>
      </c>
      <c r="J295" s="85" t="s">
        <v>145</v>
      </c>
      <c r="K295" s="85" t="s">
        <v>14</v>
      </c>
      <c r="L295" s="85"/>
      <c r="M295" s="85"/>
    </row>
    <row r="296" spans="1:13" ht="15" customHeight="1" x14ac:dyDescent="0.3">
      <c r="A296" s="85" t="s">
        <v>89</v>
      </c>
      <c r="B296" s="102" t="s">
        <v>173</v>
      </c>
      <c r="C296" s="300" t="s">
        <v>174</v>
      </c>
      <c r="D296" s="85" t="s">
        <v>7</v>
      </c>
      <c r="E296" s="106">
        <v>131.87</v>
      </c>
      <c r="F296" s="106">
        <v>0</v>
      </c>
      <c r="G296" s="106">
        <f>Tableau154[[#This Row],[Gross capacity (MW)]]*Tableau154[[#This Row],[EDF Stake (%)]]</f>
        <v>65.935000000000002</v>
      </c>
      <c r="H296" s="318">
        <v>2007</v>
      </c>
      <c r="I296" s="319">
        <v>0.5</v>
      </c>
      <c r="J296" s="85" t="s">
        <v>175</v>
      </c>
      <c r="K296" s="85" t="s">
        <v>15</v>
      </c>
      <c r="L296" s="85"/>
      <c r="M296" s="85"/>
    </row>
    <row r="297" spans="1:13" ht="15" customHeight="1" x14ac:dyDescent="0.3">
      <c r="A297" s="85" t="s">
        <v>428</v>
      </c>
      <c r="B297" s="102" t="s">
        <v>194</v>
      </c>
      <c r="C297" s="300" t="s">
        <v>446</v>
      </c>
      <c r="D297" s="85" t="s">
        <v>184</v>
      </c>
      <c r="E297" s="106">
        <v>112</v>
      </c>
      <c r="F297" s="106">
        <v>112</v>
      </c>
      <c r="G297" s="106">
        <f>Tableau154[[#This Row],[Gross capacity (MW)]]*Tableau154[[#This Row],[EDF Stake (%)]]</f>
        <v>112</v>
      </c>
      <c r="H297" s="85">
        <v>2014</v>
      </c>
      <c r="I297" s="102">
        <v>1</v>
      </c>
      <c r="J297" s="85" t="s">
        <v>145</v>
      </c>
      <c r="K297" s="85" t="s">
        <v>196</v>
      </c>
      <c r="L297" s="85"/>
      <c r="M297" s="85"/>
    </row>
    <row r="298" spans="1:13" ht="15" customHeight="1" x14ac:dyDescent="0.3">
      <c r="A298" s="85" t="s">
        <v>428</v>
      </c>
      <c r="B298" s="102" t="s">
        <v>182</v>
      </c>
      <c r="C298" s="300" t="s">
        <v>809</v>
      </c>
      <c r="D298" s="85" t="s">
        <v>184</v>
      </c>
      <c r="E298" s="106">
        <v>104</v>
      </c>
      <c r="F298" s="106">
        <f>Tableau154[[#This Row],[Gross capacity (MW)]]</f>
        <v>104</v>
      </c>
      <c r="G298" s="106">
        <f>Tableau154[[#This Row],[Gross capacity (MW)]]*Tableau154[[#This Row],[EDF Stake (%)]]</f>
        <v>104</v>
      </c>
      <c r="H298" s="318" t="s">
        <v>197</v>
      </c>
      <c r="I298" s="319">
        <v>1</v>
      </c>
      <c r="J298" s="85" t="s">
        <v>145</v>
      </c>
      <c r="K298" s="85" t="s">
        <v>196</v>
      </c>
      <c r="L298" s="85"/>
      <c r="M298" s="85"/>
    </row>
    <row r="299" spans="1:13" ht="15" customHeight="1" x14ac:dyDescent="0.3">
      <c r="A299" s="85" t="s">
        <v>14</v>
      </c>
      <c r="B299" s="102" t="s">
        <v>170</v>
      </c>
      <c r="C299" s="300" t="s">
        <v>447</v>
      </c>
      <c r="D299" s="85" t="s">
        <v>147</v>
      </c>
      <c r="E299" s="106">
        <v>34</v>
      </c>
      <c r="F299" s="106">
        <v>34</v>
      </c>
      <c r="G299" s="106">
        <v>16.850000000000001</v>
      </c>
      <c r="H299" s="85">
        <v>2008</v>
      </c>
      <c r="I299" s="102">
        <v>0.97170000000000001</v>
      </c>
      <c r="J299" s="85" t="s">
        <v>145</v>
      </c>
      <c r="K299" s="85" t="s">
        <v>14</v>
      </c>
      <c r="L299" s="85"/>
      <c r="M299" s="85"/>
    </row>
    <row r="300" spans="1:13" ht="15" customHeight="1" x14ac:dyDescent="0.3">
      <c r="A300" s="85" t="s">
        <v>14</v>
      </c>
      <c r="B300" s="102" t="s">
        <v>143</v>
      </c>
      <c r="C300" s="300" t="s">
        <v>448</v>
      </c>
      <c r="D300" s="85" t="s">
        <v>98</v>
      </c>
      <c r="E300" s="106">
        <v>0.90720000000000001</v>
      </c>
      <c r="F300" s="106">
        <v>0.90720000000000001</v>
      </c>
      <c r="G300" s="106">
        <v>0.45</v>
      </c>
      <c r="H300" s="318">
        <v>2011</v>
      </c>
      <c r="I300" s="319">
        <v>0.97170000000000001</v>
      </c>
      <c r="J300" s="85" t="s">
        <v>145</v>
      </c>
      <c r="K300" s="85" t="s">
        <v>14</v>
      </c>
      <c r="L300" s="85"/>
      <c r="M300" s="85"/>
    </row>
    <row r="301" spans="1:13" ht="15" customHeight="1" x14ac:dyDescent="0.3">
      <c r="A301" s="85" t="s">
        <v>14</v>
      </c>
      <c r="B301" s="102" t="s">
        <v>143</v>
      </c>
      <c r="C301" s="300" t="s">
        <v>449</v>
      </c>
      <c r="D301" s="85" t="s">
        <v>98</v>
      </c>
      <c r="E301" s="106">
        <v>0.99360000000000004</v>
      </c>
      <c r="F301" s="106">
        <v>0.99360000000000004</v>
      </c>
      <c r="G301" s="106">
        <v>0.49</v>
      </c>
      <c r="H301" s="85">
        <v>2011</v>
      </c>
      <c r="I301" s="102">
        <v>0.97170000000000001</v>
      </c>
      <c r="J301" s="85" t="s">
        <v>145</v>
      </c>
      <c r="K301" s="85" t="s">
        <v>14</v>
      </c>
      <c r="L301" s="85"/>
      <c r="M301" s="85"/>
    </row>
    <row r="302" spans="1:13" ht="15" customHeight="1" x14ac:dyDescent="0.3">
      <c r="A302" s="85" t="s">
        <v>14</v>
      </c>
      <c r="B302" s="102" t="s">
        <v>143</v>
      </c>
      <c r="C302" s="300" t="s">
        <v>450</v>
      </c>
      <c r="D302" s="85" t="s">
        <v>98</v>
      </c>
      <c r="E302" s="106">
        <v>0.99742500000000001</v>
      </c>
      <c r="F302" s="106">
        <v>0.99742500000000001</v>
      </c>
      <c r="G302" s="106">
        <v>0.49</v>
      </c>
      <c r="H302" s="318">
        <v>2010</v>
      </c>
      <c r="I302" s="319">
        <v>0.97170000000000001</v>
      </c>
      <c r="J302" s="85" t="s">
        <v>145</v>
      </c>
      <c r="K302" s="85" t="s">
        <v>14</v>
      </c>
      <c r="L302" s="85"/>
      <c r="M302" s="85"/>
    </row>
    <row r="303" spans="1:13" ht="15" customHeight="1" x14ac:dyDescent="0.3">
      <c r="A303" s="85" t="s">
        <v>94</v>
      </c>
      <c r="B303" s="102" t="s">
        <v>123</v>
      </c>
      <c r="C303" s="300" t="s">
        <v>451</v>
      </c>
      <c r="D303" s="85" t="s">
        <v>743</v>
      </c>
      <c r="E303" s="106">
        <v>10</v>
      </c>
      <c r="F303" s="106">
        <v>10</v>
      </c>
      <c r="G303" s="106">
        <f>Tableau154[[#This Row],[EDF Stake (%)]]*Tableau154[[#This Row],[Gross capacity (MW)]]</f>
        <v>6.8630000000000004</v>
      </c>
      <c r="H303" s="318">
        <v>2014</v>
      </c>
      <c r="I303" s="319">
        <v>0.68630000000000002</v>
      </c>
      <c r="J303" s="85" t="s">
        <v>145</v>
      </c>
      <c r="K303" s="85" t="s">
        <v>15</v>
      </c>
      <c r="L303" s="85"/>
      <c r="M303" s="85"/>
    </row>
    <row r="304" spans="1:13" ht="15" customHeight="1" x14ac:dyDescent="0.3">
      <c r="A304" s="85" t="s">
        <v>79</v>
      </c>
      <c r="B304" s="102" t="s">
        <v>182</v>
      </c>
      <c r="C304" s="300" t="s">
        <v>452</v>
      </c>
      <c r="D304" s="85" t="s">
        <v>168</v>
      </c>
      <c r="E304" s="106">
        <v>74.569999999999993</v>
      </c>
      <c r="F304" s="106">
        <v>74.569999999999993</v>
      </c>
      <c r="G304" s="106">
        <v>74.569999999999993</v>
      </c>
      <c r="H304" s="318">
        <v>1927</v>
      </c>
      <c r="I304" s="319">
        <v>1</v>
      </c>
      <c r="J304" s="85" t="s">
        <v>145</v>
      </c>
      <c r="K304" s="85" t="s">
        <v>9</v>
      </c>
      <c r="L304" s="85"/>
      <c r="M304" s="85"/>
    </row>
    <row r="305" spans="1:13" ht="15" customHeight="1" x14ac:dyDescent="0.3">
      <c r="A305" s="85" t="s">
        <v>79</v>
      </c>
      <c r="B305" s="102" t="s">
        <v>182</v>
      </c>
      <c r="C305" s="300" t="s">
        <v>453</v>
      </c>
      <c r="D305" s="85" t="s">
        <v>168</v>
      </c>
      <c r="E305" s="106">
        <v>297</v>
      </c>
      <c r="F305" s="106">
        <v>297</v>
      </c>
      <c r="G305" s="106">
        <v>297</v>
      </c>
      <c r="H305" s="85">
        <v>1953</v>
      </c>
      <c r="I305" s="102">
        <v>1</v>
      </c>
      <c r="J305" s="85" t="s">
        <v>145</v>
      </c>
      <c r="K305" s="85" t="s">
        <v>9</v>
      </c>
      <c r="L305" s="85"/>
      <c r="M305" s="85"/>
    </row>
    <row r="306" spans="1:13" ht="15" customHeight="1" x14ac:dyDescent="0.3">
      <c r="A306" s="85" t="s">
        <v>79</v>
      </c>
      <c r="B306" s="102" t="s">
        <v>182</v>
      </c>
      <c r="C306" s="300" t="s">
        <v>454</v>
      </c>
      <c r="D306" s="85" t="s">
        <v>168</v>
      </c>
      <c r="E306" s="106">
        <v>98.8</v>
      </c>
      <c r="F306" s="106">
        <v>98.8</v>
      </c>
      <c r="G306" s="106">
        <v>98.8</v>
      </c>
      <c r="H306" s="318">
        <v>1971</v>
      </c>
      <c r="I306" s="319">
        <v>1</v>
      </c>
      <c r="J306" s="85" t="s">
        <v>145</v>
      </c>
      <c r="K306" s="85" t="s">
        <v>9</v>
      </c>
      <c r="L306" s="85"/>
      <c r="M306" s="85"/>
    </row>
    <row r="307" spans="1:13" ht="15" customHeight="1" x14ac:dyDescent="0.3">
      <c r="A307" s="85" t="s">
        <v>79</v>
      </c>
      <c r="B307" s="102" t="s">
        <v>182</v>
      </c>
      <c r="C307" s="300" t="s">
        <v>455</v>
      </c>
      <c r="D307" s="85" t="s">
        <v>168</v>
      </c>
      <c r="E307" s="106">
        <v>179.88</v>
      </c>
      <c r="F307" s="106">
        <v>179.88</v>
      </c>
      <c r="G307" s="106">
        <v>179.88</v>
      </c>
      <c r="H307" s="85">
        <v>1961</v>
      </c>
      <c r="I307" s="102">
        <v>1</v>
      </c>
      <c r="J307" s="85" t="s">
        <v>145</v>
      </c>
      <c r="K307" s="85" t="s">
        <v>9</v>
      </c>
      <c r="L307" s="85"/>
      <c r="M307" s="85"/>
    </row>
    <row r="308" spans="1:13" ht="15" customHeight="1" x14ac:dyDescent="0.3">
      <c r="A308" s="85" t="s">
        <v>14</v>
      </c>
      <c r="B308" s="102" t="s">
        <v>160</v>
      </c>
      <c r="C308" s="300" t="s">
        <v>456</v>
      </c>
      <c r="D308" s="85" t="s">
        <v>162</v>
      </c>
      <c r="E308" s="106">
        <v>236.85</v>
      </c>
      <c r="F308" s="106">
        <v>236.85</v>
      </c>
      <c r="G308" s="106">
        <f>Tableau154[[#This Row],[Gross capacity (MW)]]*Tableau154[[#This Row],[EDF Stake (%)]]</f>
        <v>230.14714499999999</v>
      </c>
      <c r="H308" s="318">
        <v>1993</v>
      </c>
      <c r="I308" s="319">
        <v>0.97170000000000001</v>
      </c>
      <c r="J308" s="85" t="s">
        <v>145</v>
      </c>
      <c r="K308" s="85" t="s">
        <v>14</v>
      </c>
      <c r="L308" s="85"/>
      <c r="M308" s="85"/>
    </row>
    <row r="309" spans="1:13" s="203" customFormat="1" ht="15" customHeight="1" x14ac:dyDescent="0.3">
      <c r="A309" s="85" t="s">
        <v>14</v>
      </c>
      <c r="B309" s="102" t="s">
        <v>160</v>
      </c>
      <c r="C309" s="300" t="s">
        <v>457</v>
      </c>
      <c r="D309" s="85" t="s">
        <v>162</v>
      </c>
      <c r="E309" s="106">
        <v>1144.3499999999999</v>
      </c>
      <c r="F309" s="106">
        <v>1144.3499999999999</v>
      </c>
      <c r="G309" s="106">
        <f>Tableau154[[#This Row],[Gross capacity (MW)]]*Tableau154[[#This Row],[EDF Stake (%)]]</f>
        <v>1111.9648949999998</v>
      </c>
      <c r="H309" s="85">
        <v>1992</v>
      </c>
      <c r="I309" s="102">
        <v>0.97170000000000001</v>
      </c>
      <c r="J309" s="85" t="s">
        <v>145</v>
      </c>
      <c r="K309" s="85" t="s">
        <v>14</v>
      </c>
      <c r="L309" s="85"/>
      <c r="M309" s="85"/>
    </row>
    <row r="310" spans="1:13" ht="15" customHeight="1" x14ac:dyDescent="0.3">
      <c r="A310" s="85" t="s">
        <v>396</v>
      </c>
      <c r="B310" s="102" t="s">
        <v>182</v>
      </c>
      <c r="C310" s="300" t="s">
        <v>789</v>
      </c>
      <c r="D310" s="85" t="s">
        <v>184</v>
      </c>
      <c r="E310" s="106">
        <v>5.8</v>
      </c>
      <c r="F310" s="106">
        <f>Tableau154[[#This Row],[Gross capacity (MW)]]</f>
        <v>5.8</v>
      </c>
      <c r="G310" s="106">
        <f>Tableau154[[#This Row],[Gross capacity (MW)]]*Tableau154[[#This Row],[EDF Stake (%)]]</f>
        <v>5.8</v>
      </c>
      <c r="H310" s="318" t="s">
        <v>197</v>
      </c>
      <c r="I310" s="319">
        <v>1</v>
      </c>
      <c r="J310" s="85" t="s">
        <v>145</v>
      </c>
      <c r="K310" s="85" t="s">
        <v>196</v>
      </c>
      <c r="L310" s="85"/>
      <c r="M310" s="85"/>
    </row>
    <row r="311" spans="1:13" ht="15" customHeight="1" x14ac:dyDescent="0.3">
      <c r="A311" s="85" t="s">
        <v>14</v>
      </c>
      <c r="B311" s="102" t="s">
        <v>143</v>
      </c>
      <c r="C311" s="300" t="s">
        <v>458</v>
      </c>
      <c r="D311" s="85" t="s">
        <v>98</v>
      </c>
      <c r="E311" s="106">
        <v>4.3</v>
      </c>
      <c r="F311" s="106">
        <v>4.3</v>
      </c>
      <c r="G311" s="106">
        <v>2.13</v>
      </c>
      <c r="H311" s="85">
        <v>2010</v>
      </c>
      <c r="I311" s="102">
        <v>0.97170000000000001</v>
      </c>
      <c r="J311" s="85" t="s">
        <v>145</v>
      </c>
      <c r="K311" s="85" t="s">
        <v>14</v>
      </c>
      <c r="L311" s="85"/>
      <c r="M311" s="85"/>
    </row>
    <row r="312" spans="1:13" ht="15" customHeight="1" x14ac:dyDescent="0.3">
      <c r="A312" s="85" t="s">
        <v>14</v>
      </c>
      <c r="B312" s="102" t="s">
        <v>143</v>
      </c>
      <c r="C312" s="300" t="s">
        <v>459</v>
      </c>
      <c r="D312" s="85" t="s">
        <v>98</v>
      </c>
      <c r="E312" s="106">
        <v>3.4</v>
      </c>
      <c r="F312" s="106">
        <v>3.4</v>
      </c>
      <c r="G312" s="106">
        <v>1.68</v>
      </c>
      <c r="H312" s="318">
        <v>2011</v>
      </c>
      <c r="I312" s="319">
        <v>0.97170000000000001</v>
      </c>
      <c r="J312" s="85" t="s">
        <v>145</v>
      </c>
      <c r="K312" s="85" t="s">
        <v>14</v>
      </c>
      <c r="L312" s="85"/>
      <c r="M312" s="85"/>
    </row>
    <row r="313" spans="1:13" ht="15" customHeight="1" x14ac:dyDescent="0.3">
      <c r="A313" s="85" t="s">
        <v>79</v>
      </c>
      <c r="B313" s="102" t="s">
        <v>182</v>
      </c>
      <c r="C313" s="300" t="s">
        <v>460</v>
      </c>
      <c r="D313" s="85" t="s">
        <v>162</v>
      </c>
      <c r="E313" s="106">
        <v>465</v>
      </c>
      <c r="F313" s="106">
        <v>465</v>
      </c>
      <c r="G313" s="106">
        <f>Tableau154[[#This Row],[Gross capacity (MW)]]*Tableau154[[#This Row],[EDF Stake (%)]]</f>
        <v>465</v>
      </c>
      <c r="H313" s="85">
        <v>2012</v>
      </c>
      <c r="I313" s="102">
        <v>1</v>
      </c>
      <c r="J313" s="85" t="s">
        <v>145</v>
      </c>
      <c r="K313" s="85" t="s">
        <v>9</v>
      </c>
      <c r="L313" s="85"/>
      <c r="M313" s="85"/>
    </row>
    <row r="314" spans="1:13" ht="15" customHeight="1" x14ac:dyDescent="0.3">
      <c r="A314" s="85" t="s">
        <v>79</v>
      </c>
      <c r="B314" s="102" t="s">
        <v>182</v>
      </c>
      <c r="C314" s="300" t="s">
        <v>461</v>
      </c>
      <c r="D314" s="85" t="s">
        <v>162</v>
      </c>
      <c r="E314" s="106">
        <v>465</v>
      </c>
      <c r="F314" s="106">
        <v>465</v>
      </c>
      <c r="G314" s="106">
        <f>Tableau154[[#This Row],[EDF Stake (%)]]*Tableau154[[#This Row],[Gross capacity (MW)]]</f>
        <v>465</v>
      </c>
      <c r="H314" s="318">
        <v>2013</v>
      </c>
      <c r="I314" s="319">
        <v>1</v>
      </c>
      <c r="J314" s="85" t="s">
        <v>145</v>
      </c>
      <c r="K314" s="85" t="s">
        <v>9</v>
      </c>
      <c r="L314" s="85"/>
      <c r="M314" s="85"/>
    </row>
    <row r="315" spans="1:13" ht="15" customHeight="1" x14ac:dyDescent="0.3">
      <c r="A315" s="85" t="s">
        <v>14</v>
      </c>
      <c r="B315" s="102" t="s">
        <v>170</v>
      </c>
      <c r="C315" s="300" t="s">
        <v>462</v>
      </c>
      <c r="D315" s="85" t="s">
        <v>147</v>
      </c>
      <c r="E315" s="106">
        <v>15</v>
      </c>
      <c r="F315" s="106">
        <v>15</v>
      </c>
      <c r="G315" s="106">
        <v>7.43</v>
      </c>
      <c r="H315" s="85">
        <v>2019</v>
      </c>
      <c r="I315" s="102">
        <v>0.97170000000000001</v>
      </c>
      <c r="J315" s="85" t="s">
        <v>145</v>
      </c>
      <c r="K315" s="85" t="s">
        <v>14</v>
      </c>
      <c r="L315" s="85"/>
      <c r="M315" s="85"/>
    </row>
    <row r="316" spans="1:13" ht="15" customHeight="1" x14ac:dyDescent="0.3">
      <c r="A316" s="85" t="s">
        <v>14</v>
      </c>
      <c r="B316" s="102" t="s">
        <v>170</v>
      </c>
      <c r="C316" s="300" t="s">
        <v>463</v>
      </c>
      <c r="D316" s="85" t="s">
        <v>147</v>
      </c>
      <c r="E316" s="106">
        <v>28.8</v>
      </c>
      <c r="F316" s="106">
        <v>28.8</v>
      </c>
      <c r="G316" s="106">
        <v>14.27</v>
      </c>
      <c r="H316" s="318">
        <v>2022</v>
      </c>
      <c r="I316" s="319">
        <v>0.97170000000000001</v>
      </c>
      <c r="J316" s="85" t="s">
        <v>145</v>
      </c>
      <c r="K316" s="85" t="s">
        <v>14</v>
      </c>
      <c r="L316" s="85"/>
      <c r="M316" s="85"/>
    </row>
    <row r="317" spans="1:13" x14ac:dyDescent="0.3">
      <c r="A317" s="85" t="s">
        <v>14</v>
      </c>
      <c r="B317" s="102" t="s">
        <v>152</v>
      </c>
      <c r="C317" s="300" t="s">
        <v>464</v>
      </c>
      <c r="D317" s="85" t="s">
        <v>98</v>
      </c>
      <c r="E317" s="106">
        <v>0.88</v>
      </c>
      <c r="F317" s="106">
        <v>0.88</v>
      </c>
      <c r="G317" s="106">
        <f>Tableau154[[#This Row],[Gross capacity (MW)]]*Tableau154[[#This Row],[EDF Stake (%)]]</f>
        <v>0.85509599999999997</v>
      </c>
      <c r="H317" s="85">
        <v>2011</v>
      </c>
      <c r="I317" s="102">
        <v>0.97170000000000001</v>
      </c>
      <c r="J317" s="85" t="s">
        <v>145</v>
      </c>
      <c r="K317" s="85" t="s">
        <v>14</v>
      </c>
      <c r="L317" s="85"/>
      <c r="M317" s="85"/>
    </row>
    <row r="318" spans="1:13" x14ac:dyDescent="0.3">
      <c r="A318" s="85" t="s">
        <v>94</v>
      </c>
      <c r="B318" s="102" t="s">
        <v>123</v>
      </c>
      <c r="C318" s="300" t="s">
        <v>465</v>
      </c>
      <c r="D318" s="85" t="s">
        <v>743</v>
      </c>
      <c r="E318" s="106">
        <v>9.6</v>
      </c>
      <c r="F318" s="106">
        <v>9.6</v>
      </c>
      <c r="G318" s="106">
        <f>Tableau154[[#This Row],[EDF Stake (%)]]*Tableau154[[#This Row],[Gross capacity (MW)]]</f>
        <v>6.5884799999999997</v>
      </c>
      <c r="H318" s="85">
        <v>2016</v>
      </c>
      <c r="I318" s="102">
        <v>0.68630000000000002</v>
      </c>
      <c r="J318" s="85" t="s">
        <v>145</v>
      </c>
      <c r="K318" s="85" t="s">
        <v>15</v>
      </c>
      <c r="L318" s="85"/>
      <c r="M318" s="85"/>
    </row>
    <row r="319" spans="1:13" x14ac:dyDescent="0.3">
      <c r="A319" s="85" t="s">
        <v>14</v>
      </c>
      <c r="B319" s="102" t="s">
        <v>799</v>
      </c>
      <c r="C319" s="102" t="s">
        <v>800</v>
      </c>
      <c r="D319" s="85" t="s">
        <v>154</v>
      </c>
      <c r="E319" s="106">
        <v>7.3</v>
      </c>
      <c r="F319" s="106">
        <v>7.3</v>
      </c>
      <c r="G319" s="106">
        <f>Tableau154[[#This Row],[Gross capacity (MW)]]*Tableau154[[#This Row],[EDF Stake (%)]]</f>
        <v>7.0934099999999995</v>
      </c>
      <c r="H319" s="316">
        <v>1999</v>
      </c>
      <c r="I319" s="102">
        <v>0.97170000000000001</v>
      </c>
      <c r="J319" s="85" t="s">
        <v>145</v>
      </c>
      <c r="K319" s="85" t="s">
        <v>14</v>
      </c>
      <c r="L319" s="85"/>
      <c r="M319" s="85"/>
    </row>
    <row r="320" spans="1:13" x14ac:dyDescent="0.3">
      <c r="A320" s="85" t="s">
        <v>14</v>
      </c>
      <c r="B320" s="102" t="s">
        <v>170</v>
      </c>
      <c r="C320" s="300" t="s">
        <v>466</v>
      </c>
      <c r="D320" s="85" t="s">
        <v>147</v>
      </c>
      <c r="E320" s="106">
        <v>26</v>
      </c>
      <c r="F320" s="106">
        <v>26</v>
      </c>
      <c r="G320" s="106">
        <v>12.89</v>
      </c>
      <c r="H320" s="85">
        <v>2010</v>
      </c>
      <c r="I320" s="102">
        <v>0.97170000000000001</v>
      </c>
      <c r="J320" s="85" t="s">
        <v>145</v>
      </c>
      <c r="K320" s="85" t="s">
        <v>14</v>
      </c>
      <c r="L320" s="85"/>
      <c r="M320" s="85"/>
    </row>
    <row r="321" spans="1:13" x14ac:dyDescent="0.3">
      <c r="A321" s="85" t="s">
        <v>14</v>
      </c>
      <c r="B321" s="102" t="s">
        <v>170</v>
      </c>
      <c r="C321" s="300" t="s">
        <v>467</v>
      </c>
      <c r="D321" s="85" t="s">
        <v>147</v>
      </c>
      <c r="E321" s="106">
        <v>50</v>
      </c>
      <c r="F321" s="106">
        <v>50</v>
      </c>
      <c r="G321" s="106">
        <v>24.78</v>
      </c>
      <c r="H321" s="318">
        <v>2009</v>
      </c>
      <c r="I321" s="319">
        <v>0.97170000000000001</v>
      </c>
      <c r="J321" s="85" t="s">
        <v>145</v>
      </c>
      <c r="K321" s="85" t="s">
        <v>14</v>
      </c>
      <c r="L321" s="85"/>
      <c r="M321" s="85"/>
    </row>
    <row r="322" spans="1:13" x14ac:dyDescent="0.3">
      <c r="A322" s="85" t="s">
        <v>94</v>
      </c>
      <c r="B322" s="102" t="s">
        <v>123</v>
      </c>
      <c r="C322" s="300" t="s">
        <v>468</v>
      </c>
      <c r="D322" s="85" t="s">
        <v>743</v>
      </c>
      <c r="E322" s="106">
        <v>6.9</v>
      </c>
      <c r="F322" s="106">
        <v>6.9</v>
      </c>
      <c r="G322" s="106">
        <f>Tableau154[[#This Row],[EDF Stake (%)]]*Tableau154[[#This Row],[Gross capacity (MW)]]</f>
        <v>4.7354700000000003</v>
      </c>
      <c r="H322" s="85">
        <v>2010</v>
      </c>
      <c r="I322" s="102">
        <v>0.68630000000000002</v>
      </c>
      <c r="J322" s="85" t="s">
        <v>145</v>
      </c>
      <c r="K322" s="85" t="s">
        <v>15</v>
      </c>
      <c r="L322" s="85"/>
      <c r="M322" s="85"/>
    </row>
    <row r="323" spans="1:13" x14ac:dyDescent="0.3">
      <c r="A323" s="85" t="s">
        <v>469</v>
      </c>
      <c r="B323" s="102" t="s">
        <v>182</v>
      </c>
      <c r="C323" s="300" t="s">
        <v>470</v>
      </c>
      <c r="D323" s="85" t="s">
        <v>184</v>
      </c>
      <c r="E323" s="106">
        <v>4.2</v>
      </c>
      <c r="F323" s="106">
        <f>Tableau154[[#This Row],[Gross capacity (MW)]]</f>
        <v>4.2</v>
      </c>
      <c r="G323" s="106">
        <f>Tableau154[[#This Row],[Gross capacity (MW)]]*Tableau154[[#This Row],[EDF Stake (%)]]</f>
        <v>4.2</v>
      </c>
      <c r="H323" s="318" t="s">
        <v>197</v>
      </c>
      <c r="I323" s="319">
        <v>1</v>
      </c>
      <c r="J323" s="85" t="s">
        <v>145</v>
      </c>
      <c r="K323" s="85" t="s">
        <v>196</v>
      </c>
      <c r="L323" s="85"/>
      <c r="M323" s="85"/>
    </row>
    <row r="324" spans="1:13" x14ac:dyDescent="0.3">
      <c r="A324" s="85" t="s">
        <v>14</v>
      </c>
      <c r="B324" s="102" t="s">
        <v>152</v>
      </c>
      <c r="C324" s="300" t="s">
        <v>471</v>
      </c>
      <c r="D324" s="85" t="s">
        <v>7</v>
      </c>
      <c r="E324" s="106">
        <v>4.5</v>
      </c>
      <c r="F324" s="106">
        <v>4.5</v>
      </c>
      <c r="G324" s="106">
        <f>Tableau154[[#This Row],[Gross capacity (MW)]]*Tableau154[[#This Row],[EDF Stake (%)]]</f>
        <v>4.3726500000000001</v>
      </c>
      <c r="H324" s="85">
        <v>2019</v>
      </c>
      <c r="I324" s="102">
        <v>0.97170000000000001</v>
      </c>
      <c r="J324" s="85" t="s">
        <v>145</v>
      </c>
      <c r="K324" s="85" t="s">
        <v>14</v>
      </c>
      <c r="L324" s="85"/>
      <c r="M324" s="85"/>
    </row>
    <row r="325" spans="1:13" x14ac:dyDescent="0.3">
      <c r="A325" s="85" t="s">
        <v>14</v>
      </c>
      <c r="B325" s="102" t="s">
        <v>170</v>
      </c>
      <c r="C325" s="300" t="s">
        <v>472</v>
      </c>
      <c r="D325" s="85" t="s">
        <v>147</v>
      </c>
      <c r="E325" s="106">
        <v>30</v>
      </c>
      <c r="F325" s="106">
        <v>30</v>
      </c>
      <c r="G325" s="106">
        <v>14.87</v>
      </c>
      <c r="H325" s="318">
        <v>2010</v>
      </c>
      <c r="I325" s="319">
        <v>0.97170000000000001</v>
      </c>
      <c r="J325" s="85" t="s">
        <v>145</v>
      </c>
      <c r="K325" s="85" t="s">
        <v>14</v>
      </c>
      <c r="L325" s="85"/>
      <c r="M325" s="85"/>
    </row>
    <row r="326" spans="1:13" ht="15" customHeight="1" x14ac:dyDescent="0.3">
      <c r="A326" s="85" t="s">
        <v>94</v>
      </c>
      <c r="B326" s="102" t="s">
        <v>123</v>
      </c>
      <c r="C326" s="300" t="s">
        <v>473</v>
      </c>
      <c r="D326" s="85" t="s">
        <v>743</v>
      </c>
      <c r="E326" s="106">
        <v>6.9</v>
      </c>
      <c r="F326" s="106">
        <v>6.9</v>
      </c>
      <c r="G326" s="106">
        <f>Tableau154[[#This Row],[EDF Stake (%)]]*Tableau154[[#This Row],[Gross capacity (MW)]]</f>
        <v>4.7354700000000003</v>
      </c>
      <c r="H326" s="318">
        <v>2016</v>
      </c>
      <c r="I326" s="319">
        <v>0.68630000000000002</v>
      </c>
      <c r="J326" s="85" t="s">
        <v>145</v>
      </c>
      <c r="K326" s="85" t="s">
        <v>15</v>
      </c>
      <c r="L326" s="85"/>
      <c r="M326" s="85"/>
    </row>
    <row r="327" spans="1:13" ht="15" customHeight="1" x14ac:dyDescent="0.3">
      <c r="A327" s="85" t="s">
        <v>94</v>
      </c>
      <c r="B327" s="102" t="s">
        <v>123</v>
      </c>
      <c r="C327" s="300" t="s">
        <v>474</v>
      </c>
      <c r="D327" s="85" t="s">
        <v>168</v>
      </c>
      <c r="E327" s="106">
        <v>19.5</v>
      </c>
      <c r="F327" s="106">
        <v>19.5</v>
      </c>
      <c r="G327" s="106">
        <f>Tableau154[[#This Row],[EDF Stake (%)]]*Tableau154[[#This Row],[Gross capacity (MW)]]</f>
        <v>13.382850000000001</v>
      </c>
      <c r="H327" s="85">
        <v>1954</v>
      </c>
      <c r="I327" s="102">
        <v>0.68630000000000002</v>
      </c>
      <c r="J327" s="85" t="s">
        <v>145</v>
      </c>
      <c r="K327" s="85" t="s">
        <v>15</v>
      </c>
      <c r="L327" s="85"/>
      <c r="M327" s="85"/>
    </row>
    <row r="328" spans="1:13" ht="15" customHeight="1" x14ac:dyDescent="0.3">
      <c r="A328" s="85" t="s">
        <v>94</v>
      </c>
      <c r="B328" s="102" t="s">
        <v>123</v>
      </c>
      <c r="C328" s="300" t="s">
        <v>475</v>
      </c>
      <c r="D328" s="85" t="s">
        <v>98</v>
      </c>
      <c r="E328" s="106">
        <v>0.161</v>
      </c>
      <c r="F328" s="106">
        <v>0.161</v>
      </c>
      <c r="G328" s="106">
        <f>Tableau154[[#This Row],[EDF Stake (%)]]*Tableau154[[#This Row],[Gross capacity (MW)]]</f>
        <v>0.1104943</v>
      </c>
      <c r="H328" s="318">
        <v>2016</v>
      </c>
      <c r="I328" s="319">
        <v>0.68630000000000002</v>
      </c>
      <c r="J328" s="85" t="s">
        <v>145</v>
      </c>
      <c r="K328" s="85" t="s">
        <v>15</v>
      </c>
      <c r="L328" s="85"/>
      <c r="M328" s="85"/>
    </row>
    <row r="329" spans="1:13" ht="15" customHeight="1" x14ac:dyDescent="0.3">
      <c r="A329" s="85" t="s">
        <v>79</v>
      </c>
      <c r="B329" s="102" t="s">
        <v>182</v>
      </c>
      <c r="C329" s="300" t="s">
        <v>476</v>
      </c>
      <c r="D329" s="85" t="s">
        <v>168</v>
      </c>
      <c r="E329" s="106">
        <v>95</v>
      </c>
      <c r="F329" s="106">
        <v>95</v>
      </c>
      <c r="G329" s="106">
        <v>95</v>
      </c>
      <c r="H329" s="318">
        <v>1966</v>
      </c>
      <c r="I329" s="319">
        <v>1</v>
      </c>
      <c r="J329" s="85" t="s">
        <v>145</v>
      </c>
      <c r="K329" s="85" t="s">
        <v>9</v>
      </c>
      <c r="L329" s="85"/>
      <c r="M329" s="85"/>
    </row>
    <row r="330" spans="1:13" ht="15" customHeight="1" x14ac:dyDescent="0.3">
      <c r="A330" s="85" t="s">
        <v>14</v>
      </c>
      <c r="B330" s="102" t="s">
        <v>160</v>
      </c>
      <c r="C330" s="300" t="s">
        <v>477</v>
      </c>
      <c r="D330" s="85" t="s">
        <v>98</v>
      </c>
      <c r="E330" s="106">
        <v>0.38400000000000001</v>
      </c>
      <c r="F330" s="106">
        <v>0.38400000000000001</v>
      </c>
      <c r="G330" s="106">
        <f>Tableau154[[#This Row],[Gross capacity (MW)]]*Tableau154[[#This Row],[EDF Stake (%)]]</f>
        <v>0.37313279999999999</v>
      </c>
      <c r="H330" s="85">
        <v>2010</v>
      </c>
      <c r="I330" s="102">
        <v>0.97170000000000001</v>
      </c>
      <c r="J330" s="85" t="s">
        <v>145</v>
      </c>
      <c r="K330" s="85" t="s">
        <v>14</v>
      </c>
      <c r="L330" s="85"/>
      <c r="M330" s="85"/>
    </row>
    <row r="331" spans="1:13" ht="15" customHeight="1" x14ac:dyDescent="0.3">
      <c r="A331" s="85" t="s">
        <v>14</v>
      </c>
      <c r="B331" s="102" t="s">
        <v>170</v>
      </c>
      <c r="C331" s="300" t="s">
        <v>478</v>
      </c>
      <c r="D331" s="85" t="s">
        <v>147</v>
      </c>
      <c r="E331" s="106">
        <v>9.6</v>
      </c>
      <c r="F331" s="106">
        <v>9.6</v>
      </c>
      <c r="G331" s="106">
        <v>4.76</v>
      </c>
      <c r="H331" s="318">
        <v>2001</v>
      </c>
      <c r="I331" s="319">
        <v>0.97170000000000001</v>
      </c>
      <c r="J331" s="85" t="s">
        <v>145</v>
      </c>
      <c r="K331" s="85" t="s">
        <v>14</v>
      </c>
      <c r="L331" s="85"/>
      <c r="M331" s="85"/>
    </row>
    <row r="332" spans="1:13" ht="15" customHeight="1" x14ac:dyDescent="0.3">
      <c r="A332" s="85" t="s">
        <v>14</v>
      </c>
      <c r="B332" s="102" t="s">
        <v>170</v>
      </c>
      <c r="C332" s="300" t="s">
        <v>479</v>
      </c>
      <c r="D332" s="85" t="s">
        <v>147</v>
      </c>
      <c r="E332" s="106">
        <v>15</v>
      </c>
      <c r="F332" s="106">
        <v>15</v>
      </c>
      <c r="G332" s="106">
        <v>7.43</v>
      </c>
      <c r="H332" s="85">
        <v>2019</v>
      </c>
      <c r="I332" s="102">
        <v>0.97170000000000001</v>
      </c>
      <c r="J332" s="85" t="s">
        <v>145</v>
      </c>
      <c r="K332" s="85" t="s">
        <v>14</v>
      </c>
      <c r="L332" s="85"/>
      <c r="M332" s="85"/>
    </row>
    <row r="333" spans="1:13" ht="15" customHeight="1" x14ac:dyDescent="0.3">
      <c r="A333" s="85" t="s">
        <v>14</v>
      </c>
      <c r="B333" s="102" t="s">
        <v>170</v>
      </c>
      <c r="C333" s="300" t="s">
        <v>480</v>
      </c>
      <c r="D333" s="85" t="s">
        <v>147</v>
      </c>
      <c r="E333" s="106">
        <v>24.6</v>
      </c>
      <c r="F333" s="106">
        <v>24.6</v>
      </c>
      <c r="G333" s="106">
        <v>12.19</v>
      </c>
      <c r="H333" s="318">
        <v>2002</v>
      </c>
      <c r="I333" s="319">
        <v>0.97170000000000001</v>
      </c>
      <c r="J333" s="85" t="s">
        <v>145</v>
      </c>
      <c r="K333" s="85" t="s">
        <v>14</v>
      </c>
      <c r="L333" s="85"/>
      <c r="M333" s="85"/>
    </row>
    <row r="334" spans="1:13" x14ac:dyDescent="0.3">
      <c r="A334" s="85" t="s">
        <v>14</v>
      </c>
      <c r="B334" s="102" t="s">
        <v>170</v>
      </c>
      <c r="C334" s="300" t="s">
        <v>481</v>
      </c>
      <c r="D334" s="85" t="s">
        <v>147</v>
      </c>
      <c r="E334" s="106">
        <v>1.8</v>
      </c>
      <c r="F334" s="106">
        <v>1.8</v>
      </c>
      <c r="G334" s="106">
        <v>0.89</v>
      </c>
      <c r="H334" s="85">
        <v>2001</v>
      </c>
      <c r="I334" s="102">
        <v>0.97170000000000001</v>
      </c>
      <c r="J334" s="85" t="s">
        <v>145</v>
      </c>
      <c r="K334" s="85" t="s">
        <v>14</v>
      </c>
      <c r="L334" s="85"/>
      <c r="M334" s="85"/>
    </row>
    <row r="335" spans="1:13" ht="15" customHeight="1" x14ac:dyDescent="0.3">
      <c r="A335" s="85" t="s">
        <v>79</v>
      </c>
      <c r="B335" s="102" t="s">
        <v>182</v>
      </c>
      <c r="C335" s="300" t="s">
        <v>482</v>
      </c>
      <c r="D335" s="85" t="s">
        <v>7</v>
      </c>
      <c r="E335" s="106">
        <v>185</v>
      </c>
      <c r="F335" s="106">
        <v>185</v>
      </c>
      <c r="G335" s="106">
        <f>Tableau154[[#This Row],[EDF Stake (%)]]*Tableau154[[#This Row],[Gross capacity (MW)]]</f>
        <v>185</v>
      </c>
      <c r="H335" s="318">
        <v>2010</v>
      </c>
      <c r="I335" s="319">
        <v>1</v>
      </c>
      <c r="J335" s="85" t="s">
        <v>145</v>
      </c>
      <c r="K335" s="85" t="s">
        <v>9</v>
      </c>
      <c r="L335" s="85"/>
      <c r="M335" s="85"/>
    </row>
    <row r="336" spans="1:13" ht="15" customHeight="1" x14ac:dyDescent="0.3">
      <c r="A336" s="85" t="s">
        <v>79</v>
      </c>
      <c r="B336" s="102" t="s">
        <v>182</v>
      </c>
      <c r="C336" s="300" t="s">
        <v>483</v>
      </c>
      <c r="D336" s="85" t="s">
        <v>7</v>
      </c>
      <c r="E336" s="106">
        <v>185</v>
      </c>
      <c r="F336" s="106">
        <v>185</v>
      </c>
      <c r="G336" s="106">
        <f>Tableau154[[#This Row],[Gross capacity (MW)]]*Tableau154[[#This Row],[EDF Stake (%)]]</f>
        <v>185</v>
      </c>
      <c r="H336" s="85">
        <v>2010</v>
      </c>
      <c r="I336" s="102">
        <v>1</v>
      </c>
      <c r="J336" s="85" t="s">
        <v>145</v>
      </c>
      <c r="K336" s="85" t="s">
        <v>9</v>
      </c>
      <c r="L336" s="85"/>
      <c r="M336" s="85"/>
    </row>
    <row r="337" spans="1:13" ht="15" customHeight="1" x14ac:dyDescent="0.3">
      <c r="A337" s="85" t="s">
        <v>79</v>
      </c>
      <c r="B337" s="102" t="s">
        <v>182</v>
      </c>
      <c r="C337" s="300" t="s">
        <v>484</v>
      </c>
      <c r="D337" s="85" t="s">
        <v>168</v>
      </c>
      <c r="E337" s="106">
        <v>366</v>
      </c>
      <c r="F337" s="106">
        <v>366</v>
      </c>
      <c r="G337" s="106">
        <v>366</v>
      </c>
      <c r="H337" s="318">
        <v>1962</v>
      </c>
      <c r="I337" s="319">
        <v>1</v>
      </c>
      <c r="J337" s="85" t="s">
        <v>145</v>
      </c>
      <c r="K337" s="85" t="s">
        <v>9</v>
      </c>
      <c r="L337" s="85"/>
      <c r="M337" s="85"/>
    </row>
    <row r="338" spans="1:13" ht="15" customHeight="1" x14ac:dyDescent="0.3">
      <c r="A338" s="85" t="s">
        <v>79</v>
      </c>
      <c r="B338" s="102" t="s">
        <v>182</v>
      </c>
      <c r="C338" s="300" t="s">
        <v>485</v>
      </c>
      <c r="D338" s="85" t="s">
        <v>168</v>
      </c>
      <c r="E338" s="106">
        <v>910</v>
      </c>
      <c r="F338" s="106">
        <v>910</v>
      </c>
      <c r="G338" s="106">
        <v>910</v>
      </c>
      <c r="H338" s="85">
        <v>1982</v>
      </c>
      <c r="I338" s="102">
        <v>1</v>
      </c>
      <c r="J338" s="85" t="s">
        <v>145</v>
      </c>
      <c r="K338" s="85" t="s">
        <v>9</v>
      </c>
      <c r="L338" s="85"/>
      <c r="M338" s="85"/>
    </row>
    <row r="339" spans="1:13" ht="15" customHeight="1" x14ac:dyDescent="0.3">
      <c r="A339" s="85" t="s">
        <v>79</v>
      </c>
      <c r="B339" s="102" t="s">
        <v>182</v>
      </c>
      <c r="C339" s="300" t="s">
        <v>486</v>
      </c>
      <c r="D339" s="85" t="s">
        <v>168</v>
      </c>
      <c r="E339" s="106">
        <v>131.80000000000001</v>
      </c>
      <c r="F339" s="106">
        <v>131.80000000000001</v>
      </c>
      <c r="G339" s="106">
        <v>131.80000000000001</v>
      </c>
      <c r="H339" s="318">
        <v>1954</v>
      </c>
      <c r="I339" s="319">
        <v>1</v>
      </c>
      <c r="J339" s="85" t="s">
        <v>145</v>
      </c>
      <c r="K339" s="85" t="s">
        <v>9</v>
      </c>
      <c r="L339" s="85"/>
      <c r="M339" s="85"/>
    </row>
    <row r="340" spans="1:13" ht="15" customHeight="1" x14ac:dyDescent="0.3">
      <c r="A340" s="85" t="s">
        <v>14</v>
      </c>
      <c r="B340" s="102" t="s">
        <v>152</v>
      </c>
      <c r="C340" s="300" t="s">
        <v>487</v>
      </c>
      <c r="D340" s="85" t="s">
        <v>98</v>
      </c>
      <c r="E340" s="106">
        <v>1.35</v>
      </c>
      <c r="F340" s="106">
        <v>1.35</v>
      </c>
      <c r="G340" s="106">
        <f>Tableau154[[#This Row],[Gross capacity (MW)]]*Tableau154[[#This Row],[EDF Stake (%)]]</f>
        <v>1.311795</v>
      </c>
      <c r="H340" s="85">
        <v>2011</v>
      </c>
      <c r="I340" s="102">
        <v>0.97170000000000001</v>
      </c>
      <c r="J340" s="85" t="s">
        <v>145</v>
      </c>
      <c r="K340" s="85" t="s">
        <v>14</v>
      </c>
      <c r="L340" s="85"/>
      <c r="M340" s="85"/>
    </row>
    <row r="341" spans="1:13" ht="15" customHeight="1" x14ac:dyDescent="0.3">
      <c r="A341" s="85" t="s">
        <v>79</v>
      </c>
      <c r="B341" s="102" t="s">
        <v>488</v>
      </c>
      <c r="C341" s="300" t="s">
        <v>489</v>
      </c>
      <c r="D341" s="85" t="s">
        <v>7</v>
      </c>
      <c r="E341" s="106">
        <v>940.43899999999996</v>
      </c>
      <c r="F341" s="106">
        <v>940.43899999999996</v>
      </c>
      <c r="G341" s="106">
        <f>Tableau154[[#This Row],[EDF Stake (%)]]*Tableau154[[#This Row],[Gross capacity (MW)]]</f>
        <v>940.43899999999996</v>
      </c>
      <c r="H341" s="318" t="s">
        <v>489</v>
      </c>
      <c r="I341" s="319">
        <v>1</v>
      </c>
      <c r="J341" s="85" t="s">
        <v>145</v>
      </c>
      <c r="K341" s="85" t="s">
        <v>488</v>
      </c>
      <c r="L341" s="85"/>
      <c r="M341" s="85"/>
    </row>
    <row r="342" spans="1:13" x14ac:dyDescent="0.3">
      <c r="A342" s="85" t="s">
        <v>79</v>
      </c>
      <c r="B342" s="102" t="s">
        <v>488</v>
      </c>
      <c r="C342" s="300" t="s">
        <v>489</v>
      </c>
      <c r="D342" s="85" t="s">
        <v>184</v>
      </c>
      <c r="E342" s="106">
        <v>453.57</v>
      </c>
      <c r="F342" s="106">
        <v>453.57</v>
      </c>
      <c r="G342" s="106">
        <f>Tableau154[[#This Row],[EDF Stake (%)]]*Tableau154[[#This Row],[Gross capacity (MW)]]</f>
        <v>453.57</v>
      </c>
      <c r="H342" s="85" t="s">
        <v>489</v>
      </c>
      <c r="I342" s="102">
        <v>1</v>
      </c>
      <c r="J342" s="85" t="s">
        <v>145</v>
      </c>
      <c r="K342" s="85" t="s">
        <v>488</v>
      </c>
      <c r="L342" s="85"/>
      <c r="M342" s="85"/>
    </row>
    <row r="343" spans="1:13" x14ac:dyDescent="0.3">
      <c r="A343" s="85" t="s">
        <v>79</v>
      </c>
      <c r="B343" s="102" t="s">
        <v>488</v>
      </c>
      <c r="C343" s="300" t="s">
        <v>489</v>
      </c>
      <c r="D343" s="85" t="s">
        <v>166</v>
      </c>
      <c r="E343" s="106">
        <v>238.44</v>
      </c>
      <c r="F343" s="106">
        <v>238.44</v>
      </c>
      <c r="G343" s="106">
        <f>Tableau154[[#This Row],[EDF Stake (%)]]*Tableau154[[#This Row],[Gross capacity (MW)]]</f>
        <v>238.44</v>
      </c>
      <c r="H343" s="318" t="s">
        <v>489</v>
      </c>
      <c r="I343" s="319">
        <v>1</v>
      </c>
      <c r="J343" s="85" t="s">
        <v>145</v>
      </c>
      <c r="K343" s="85" t="s">
        <v>488</v>
      </c>
      <c r="L343" s="85"/>
      <c r="M343" s="85"/>
    </row>
    <row r="344" spans="1:13" x14ac:dyDescent="0.3">
      <c r="A344" s="85" t="s">
        <v>79</v>
      </c>
      <c r="B344" s="102" t="s">
        <v>488</v>
      </c>
      <c r="C344" s="300" t="s">
        <v>489</v>
      </c>
      <c r="D344" s="85" t="s">
        <v>98</v>
      </c>
      <c r="E344" s="106">
        <v>5.73</v>
      </c>
      <c r="F344" s="106">
        <v>5.73</v>
      </c>
      <c r="G344" s="106">
        <f>Tableau154[[#This Row],[EDF Stake (%)]]*Tableau154[[#This Row],[Gross capacity (MW)]]</f>
        <v>5.73</v>
      </c>
      <c r="H344" s="85" t="s">
        <v>489</v>
      </c>
      <c r="I344" s="102">
        <v>1</v>
      </c>
      <c r="J344" s="85" t="s">
        <v>145</v>
      </c>
      <c r="K344" s="85" t="s">
        <v>488</v>
      </c>
      <c r="L344" s="85"/>
      <c r="M344" s="85"/>
    </row>
    <row r="345" spans="1:13" ht="15" customHeight="1" x14ac:dyDescent="0.3">
      <c r="A345" s="85" t="s">
        <v>84</v>
      </c>
      <c r="B345" s="102" t="s">
        <v>488</v>
      </c>
      <c r="C345" s="300" t="s">
        <v>489</v>
      </c>
      <c r="D345" s="85" t="s">
        <v>490</v>
      </c>
      <c r="E345" s="106">
        <v>29.206</v>
      </c>
      <c r="F345" s="106">
        <v>29.206</v>
      </c>
      <c r="G345" s="106">
        <f>Tableau154[[#This Row],[EDF Stake (%)]]*Tableau154[[#This Row],[Gross capacity (MW)]]</f>
        <v>29.206</v>
      </c>
      <c r="H345" s="318" t="s">
        <v>489</v>
      </c>
      <c r="I345" s="319">
        <v>1</v>
      </c>
      <c r="J345" s="85" t="s">
        <v>145</v>
      </c>
      <c r="K345" s="85" t="s">
        <v>488</v>
      </c>
      <c r="L345" s="85"/>
      <c r="M345" s="85"/>
    </row>
    <row r="346" spans="1:13" ht="15" customHeight="1" x14ac:dyDescent="0.3">
      <c r="A346" s="323" t="s">
        <v>84</v>
      </c>
      <c r="B346" s="324" t="s">
        <v>488</v>
      </c>
      <c r="C346" s="325" t="s">
        <v>489</v>
      </c>
      <c r="D346" s="323" t="s">
        <v>184</v>
      </c>
      <c r="E346" s="326">
        <v>0.78680000000000005</v>
      </c>
      <c r="F346" s="326">
        <v>0.78680000000000005</v>
      </c>
      <c r="G346" s="326">
        <f>Tableau154[[#This Row],[EDF Stake (%)]]*Tableau154[[#This Row],[Gross capacity (MW)]]</f>
        <v>0.78680000000000005</v>
      </c>
      <c r="H346" s="323" t="s">
        <v>489</v>
      </c>
      <c r="I346" s="324">
        <v>1</v>
      </c>
      <c r="J346" s="323" t="s">
        <v>145</v>
      </c>
      <c r="K346" s="323" t="s">
        <v>488</v>
      </c>
      <c r="L346" s="85"/>
      <c r="M346" s="85"/>
    </row>
    <row r="347" spans="1:13" ht="15" customHeight="1" x14ac:dyDescent="0.3">
      <c r="A347" s="327" t="s">
        <v>85</v>
      </c>
      <c r="B347" s="328" t="s">
        <v>11</v>
      </c>
      <c r="C347" s="329" t="s">
        <v>489</v>
      </c>
      <c r="D347" s="327" t="s">
        <v>743</v>
      </c>
      <c r="E347" s="330">
        <v>824</v>
      </c>
      <c r="F347" s="330">
        <v>824</v>
      </c>
      <c r="G347" s="330">
        <v>824</v>
      </c>
      <c r="H347" s="327" t="s">
        <v>492</v>
      </c>
      <c r="I347" s="328" t="s">
        <v>489</v>
      </c>
      <c r="J347" s="327" t="s">
        <v>145</v>
      </c>
      <c r="K347" s="327" t="s">
        <v>11</v>
      </c>
      <c r="L347" s="85"/>
      <c r="M347" s="85"/>
    </row>
    <row r="348" spans="1:13" ht="13.5" customHeight="1" x14ac:dyDescent="0.3">
      <c r="A348" s="331" t="s">
        <v>85</v>
      </c>
      <c r="B348" s="332" t="s">
        <v>11</v>
      </c>
      <c r="C348" s="333" t="s">
        <v>489</v>
      </c>
      <c r="D348" s="331" t="s">
        <v>745</v>
      </c>
      <c r="E348" s="334">
        <v>399</v>
      </c>
      <c r="F348" s="334">
        <v>399</v>
      </c>
      <c r="G348" s="334">
        <v>399</v>
      </c>
      <c r="H348" s="335" t="s">
        <v>493</v>
      </c>
      <c r="I348" s="336" t="s">
        <v>489</v>
      </c>
      <c r="J348" s="331" t="s">
        <v>145</v>
      </c>
      <c r="K348" s="331" t="s">
        <v>11</v>
      </c>
      <c r="L348" s="85"/>
      <c r="M348" s="85"/>
    </row>
    <row r="349" spans="1:13" ht="13.5" customHeight="1" x14ac:dyDescent="0.3">
      <c r="A349" s="85" t="s">
        <v>80</v>
      </c>
      <c r="B349" s="102" t="s">
        <v>11</v>
      </c>
      <c r="C349" s="300" t="s">
        <v>489</v>
      </c>
      <c r="D349" s="85" t="s">
        <v>743</v>
      </c>
      <c r="E349" s="106">
        <v>807</v>
      </c>
      <c r="F349" s="106">
        <v>767</v>
      </c>
      <c r="G349" s="106">
        <v>599</v>
      </c>
      <c r="H349" s="85" t="s">
        <v>494</v>
      </c>
      <c r="I349" s="102" t="s">
        <v>489</v>
      </c>
      <c r="J349" s="85" t="s">
        <v>145</v>
      </c>
      <c r="K349" s="85" t="s">
        <v>11</v>
      </c>
      <c r="L349" s="85"/>
      <c r="M349" s="85"/>
    </row>
    <row r="350" spans="1:13" ht="13.5" customHeight="1" x14ac:dyDescent="0.3">
      <c r="A350" s="85" t="s">
        <v>80</v>
      </c>
      <c r="B350" s="102" t="s">
        <v>11</v>
      </c>
      <c r="C350" s="300" t="s">
        <v>489</v>
      </c>
      <c r="D350" s="85" t="s">
        <v>745</v>
      </c>
      <c r="E350" s="106">
        <v>61</v>
      </c>
      <c r="F350" s="106">
        <v>61</v>
      </c>
      <c r="G350" s="106">
        <v>42</v>
      </c>
      <c r="H350" s="318" t="s">
        <v>495</v>
      </c>
      <c r="I350" s="319" t="s">
        <v>489</v>
      </c>
      <c r="J350" s="85" t="s">
        <v>145</v>
      </c>
      <c r="K350" s="85" t="s">
        <v>11</v>
      </c>
      <c r="L350" s="85"/>
      <c r="M350" s="85"/>
    </row>
    <row r="351" spans="1:13" ht="13.5" customHeight="1" x14ac:dyDescent="0.3">
      <c r="A351" s="85" t="s">
        <v>89</v>
      </c>
      <c r="B351" s="102" t="s">
        <v>11</v>
      </c>
      <c r="C351" s="300" t="s">
        <v>489</v>
      </c>
      <c r="D351" s="85" t="s">
        <v>743</v>
      </c>
      <c r="E351" s="106">
        <v>175</v>
      </c>
      <c r="F351" s="106">
        <v>0</v>
      </c>
      <c r="G351" s="106">
        <v>88</v>
      </c>
      <c r="H351" s="85" t="s">
        <v>492</v>
      </c>
      <c r="I351" s="102" t="s">
        <v>489</v>
      </c>
      <c r="J351" s="85" t="s">
        <v>145</v>
      </c>
      <c r="K351" s="85" t="s">
        <v>11</v>
      </c>
      <c r="L351" s="85"/>
      <c r="M351" s="85"/>
    </row>
    <row r="352" spans="1:13" x14ac:dyDescent="0.3">
      <c r="A352" s="85" t="s">
        <v>89</v>
      </c>
      <c r="B352" s="102" t="s">
        <v>11</v>
      </c>
      <c r="C352" s="300" t="s">
        <v>489</v>
      </c>
      <c r="D352" s="85" t="s">
        <v>745</v>
      </c>
      <c r="E352" s="106">
        <v>115</v>
      </c>
      <c r="F352" s="106">
        <v>0</v>
      </c>
      <c r="G352" s="106">
        <v>58</v>
      </c>
      <c r="H352" s="318" t="s">
        <v>496</v>
      </c>
      <c r="I352" s="319" t="s">
        <v>489</v>
      </c>
      <c r="J352" s="85" t="s">
        <v>145</v>
      </c>
      <c r="K352" s="85" t="s">
        <v>11</v>
      </c>
      <c r="L352" s="85"/>
      <c r="M352" s="85"/>
    </row>
    <row r="353" spans="1:13" x14ac:dyDescent="0.3">
      <c r="A353" s="85" t="s">
        <v>102</v>
      </c>
      <c r="B353" s="102" t="s">
        <v>11</v>
      </c>
      <c r="C353" s="300" t="s">
        <v>489</v>
      </c>
      <c r="D353" s="85" t="s">
        <v>745</v>
      </c>
      <c r="E353" s="106">
        <v>167</v>
      </c>
      <c r="F353" s="106">
        <v>0</v>
      </c>
      <c r="G353" s="106">
        <v>82</v>
      </c>
      <c r="H353" s="318" t="s">
        <v>496</v>
      </c>
      <c r="I353" s="319" t="s">
        <v>489</v>
      </c>
      <c r="J353" s="85" t="s">
        <v>145</v>
      </c>
      <c r="K353" s="85" t="s">
        <v>11</v>
      </c>
      <c r="L353" s="85"/>
      <c r="M353" s="85"/>
    </row>
    <row r="354" spans="1:13" ht="15" customHeight="1" x14ac:dyDescent="0.3">
      <c r="A354" s="85" t="s">
        <v>79</v>
      </c>
      <c r="B354" s="102" t="s">
        <v>11</v>
      </c>
      <c r="C354" s="300" t="s">
        <v>489</v>
      </c>
      <c r="D354" s="85" t="s">
        <v>747</v>
      </c>
      <c r="E354" s="106">
        <v>977</v>
      </c>
      <c r="F354" s="106">
        <v>0</v>
      </c>
      <c r="G354" s="106">
        <v>414</v>
      </c>
      <c r="H354" s="85" t="s">
        <v>499</v>
      </c>
      <c r="I354" s="102" t="s">
        <v>489</v>
      </c>
      <c r="J354" s="85" t="s">
        <v>145</v>
      </c>
      <c r="K354" s="85" t="s">
        <v>11</v>
      </c>
      <c r="L354" s="85"/>
      <c r="M354" s="85"/>
    </row>
    <row r="355" spans="1:13" ht="15" customHeight="1" x14ac:dyDescent="0.3">
      <c r="A355" s="85" t="s">
        <v>79</v>
      </c>
      <c r="B355" s="102" t="s">
        <v>11</v>
      </c>
      <c r="C355" s="300" t="s">
        <v>489</v>
      </c>
      <c r="D355" s="85" t="s">
        <v>743</v>
      </c>
      <c r="E355" s="106">
        <v>1849</v>
      </c>
      <c r="F355" s="106">
        <v>1559</v>
      </c>
      <c r="G355" s="106">
        <v>1645</v>
      </c>
      <c r="H355" s="318" t="s">
        <v>495</v>
      </c>
      <c r="I355" s="319" t="s">
        <v>489</v>
      </c>
      <c r="J355" s="85" t="s">
        <v>145</v>
      </c>
      <c r="K355" s="85" t="s">
        <v>11</v>
      </c>
      <c r="L355" s="85"/>
      <c r="M355" s="85"/>
    </row>
    <row r="356" spans="1:13" ht="15" customHeight="1" x14ac:dyDescent="0.3">
      <c r="A356" s="85" t="s">
        <v>79</v>
      </c>
      <c r="B356" s="102" t="s">
        <v>11</v>
      </c>
      <c r="C356" s="300" t="s">
        <v>489</v>
      </c>
      <c r="D356" s="85" t="s">
        <v>745</v>
      </c>
      <c r="E356" s="106">
        <v>923</v>
      </c>
      <c r="F356" s="106">
        <v>919</v>
      </c>
      <c r="G356" s="106">
        <v>920</v>
      </c>
      <c r="H356" s="85" t="s">
        <v>496</v>
      </c>
      <c r="I356" s="102" t="s">
        <v>489</v>
      </c>
      <c r="J356" s="85" t="s">
        <v>145</v>
      </c>
      <c r="K356" s="85" t="s">
        <v>11</v>
      </c>
      <c r="L356" s="85"/>
      <c r="M356" s="85"/>
    </row>
    <row r="357" spans="1:13" ht="15" customHeight="1" x14ac:dyDescent="0.3">
      <c r="A357" s="85" t="s">
        <v>83</v>
      </c>
      <c r="B357" s="102" t="s">
        <v>11</v>
      </c>
      <c r="C357" s="300" t="s">
        <v>489</v>
      </c>
      <c r="D357" s="85" t="s">
        <v>743</v>
      </c>
      <c r="E357" s="106">
        <v>164</v>
      </c>
      <c r="F357" s="106">
        <v>161</v>
      </c>
      <c r="G357" s="106">
        <v>162</v>
      </c>
      <c r="H357" s="318" t="s">
        <v>500</v>
      </c>
      <c r="I357" s="319" t="s">
        <v>489</v>
      </c>
      <c r="J357" s="85" t="s">
        <v>145</v>
      </c>
      <c r="K357" s="85" t="s">
        <v>11</v>
      </c>
      <c r="L357" s="85"/>
      <c r="M357" s="85"/>
    </row>
    <row r="358" spans="1:13" ht="15" customHeight="1" x14ac:dyDescent="0.3">
      <c r="A358" s="85" t="s">
        <v>81</v>
      </c>
      <c r="B358" s="102" t="s">
        <v>11</v>
      </c>
      <c r="C358" s="300" t="s">
        <v>489</v>
      </c>
      <c r="D358" s="85" t="s">
        <v>743</v>
      </c>
      <c r="E358" s="106">
        <v>264</v>
      </c>
      <c r="F358" s="106">
        <v>209</v>
      </c>
      <c r="G358" s="106">
        <v>238</v>
      </c>
      <c r="H358" s="85" t="s">
        <v>501</v>
      </c>
      <c r="I358" s="102" t="s">
        <v>489</v>
      </c>
      <c r="J358" s="85" t="s">
        <v>145</v>
      </c>
      <c r="K358" s="85" t="s">
        <v>11</v>
      </c>
      <c r="L358" s="85"/>
      <c r="M358" s="85"/>
    </row>
    <row r="359" spans="1:13" ht="15" customHeight="1" x14ac:dyDescent="0.3">
      <c r="A359" s="85" t="s">
        <v>81</v>
      </c>
      <c r="B359" s="102" t="s">
        <v>11</v>
      </c>
      <c r="C359" s="300" t="s">
        <v>489</v>
      </c>
      <c r="D359" s="85" t="s">
        <v>745</v>
      </c>
      <c r="E359" s="106">
        <v>172</v>
      </c>
      <c r="F359" s="106">
        <v>172</v>
      </c>
      <c r="G359" s="106">
        <v>156</v>
      </c>
      <c r="H359" s="318" t="s">
        <v>497</v>
      </c>
      <c r="I359" s="319" t="s">
        <v>489</v>
      </c>
      <c r="J359" s="85" t="s">
        <v>145</v>
      </c>
      <c r="K359" s="85" t="s">
        <v>11</v>
      </c>
      <c r="L359" s="85"/>
      <c r="M359" s="85"/>
    </row>
    <row r="360" spans="1:13" ht="15" customHeight="1" x14ac:dyDescent="0.3">
      <c r="A360" s="85" t="s">
        <v>88</v>
      </c>
      <c r="B360" s="102" t="s">
        <v>11</v>
      </c>
      <c r="C360" s="300" t="s">
        <v>489</v>
      </c>
      <c r="D360" s="85" t="s">
        <v>743</v>
      </c>
      <c r="E360" s="106">
        <v>571</v>
      </c>
      <c r="F360" s="106">
        <v>407</v>
      </c>
      <c r="G360" s="106">
        <v>459</v>
      </c>
      <c r="H360" s="85" t="s">
        <v>496</v>
      </c>
      <c r="I360" s="102" t="s">
        <v>489</v>
      </c>
      <c r="J360" s="85" t="s">
        <v>145</v>
      </c>
      <c r="K360" s="85" t="s">
        <v>11</v>
      </c>
      <c r="L360" s="85"/>
      <c r="M360" s="85"/>
    </row>
    <row r="361" spans="1:13" ht="15" customHeight="1" x14ac:dyDescent="0.3">
      <c r="A361" s="85" t="s">
        <v>88</v>
      </c>
      <c r="B361" s="102" t="s">
        <v>11</v>
      </c>
      <c r="C361" s="300" t="s">
        <v>489</v>
      </c>
      <c r="D361" s="85" t="s">
        <v>745</v>
      </c>
      <c r="E361" s="106">
        <v>663</v>
      </c>
      <c r="F361" s="106">
        <v>36</v>
      </c>
      <c r="G361" s="106">
        <v>332</v>
      </c>
      <c r="H361" s="318" t="s">
        <v>496</v>
      </c>
      <c r="I361" s="319" t="s">
        <v>489</v>
      </c>
      <c r="J361" s="85" t="s">
        <v>145</v>
      </c>
      <c r="K361" s="85" t="s">
        <v>11</v>
      </c>
      <c r="L361" s="85"/>
      <c r="M361" s="85"/>
    </row>
    <row r="362" spans="1:13" ht="15" customHeight="1" x14ac:dyDescent="0.3">
      <c r="A362" s="85" t="s">
        <v>104</v>
      </c>
      <c r="B362" s="102" t="s">
        <v>11</v>
      </c>
      <c r="C362" s="300" t="s">
        <v>489</v>
      </c>
      <c r="D362" s="85" t="s">
        <v>745</v>
      </c>
      <c r="E362" s="106">
        <v>27</v>
      </c>
      <c r="F362" s="106">
        <v>27</v>
      </c>
      <c r="G362" s="106">
        <v>14</v>
      </c>
      <c r="H362" s="85" t="s">
        <v>502</v>
      </c>
      <c r="I362" s="102" t="s">
        <v>489</v>
      </c>
      <c r="J362" s="85" t="s">
        <v>145</v>
      </c>
      <c r="K362" s="85" t="s">
        <v>11</v>
      </c>
      <c r="L362" s="85"/>
      <c r="M362" s="85"/>
    </row>
    <row r="363" spans="1:13" ht="15" customHeight="1" x14ac:dyDescent="0.3">
      <c r="A363" s="85" t="s">
        <v>503</v>
      </c>
      <c r="B363" s="102" t="s">
        <v>11</v>
      </c>
      <c r="C363" s="300" t="s">
        <v>489</v>
      </c>
      <c r="D363" s="85" t="s">
        <v>745</v>
      </c>
      <c r="E363" s="106">
        <v>616</v>
      </c>
      <c r="F363" s="106">
        <v>490</v>
      </c>
      <c r="G363" s="106">
        <v>366</v>
      </c>
      <c r="H363" s="318" t="s">
        <v>504</v>
      </c>
      <c r="I363" s="319" t="s">
        <v>489</v>
      </c>
      <c r="J363" s="85" t="s">
        <v>145</v>
      </c>
      <c r="K363" s="85" t="s">
        <v>11</v>
      </c>
      <c r="L363" s="85"/>
      <c r="M363" s="85"/>
    </row>
    <row r="364" spans="1:13" ht="15" customHeight="1" x14ac:dyDescent="0.3">
      <c r="A364" s="85" t="s">
        <v>82</v>
      </c>
      <c r="B364" s="102" t="s">
        <v>11</v>
      </c>
      <c r="C364" s="300" t="s">
        <v>489</v>
      </c>
      <c r="D364" s="85" t="s">
        <v>743</v>
      </c>
      <c r="E364" s="106">
        <v>324</v>
      </c>
      <c r="F364" s="106">
        <v>0</v>
      </c>
      <c r="G364" s="106">
        <v>162</v>
      </c>
      <c r="H364" s="85" t="s">
        <v>505</v>
      </c>
      <c r="I364" s="102" t="s">
        <v>489</v>
      </c>
      <c r="J364" s="85" t="s">
        <v>145</v>
      </c>
      <c r="K364" s="85" t="s">
        <v>11</v>
      </c>
      <c r="L364" s="85"/>
      <c r="M364" s="85"/>
    </row>
    <row r="365" spans="1:13" ht="15" customHeight="1" x14ac:dyDescent="0.3">
      <c r="A365" s="85" t="s">
        <v>82</v>
      </c>
      <c r="B365" s="102" t="s">
        <v>11</v>
      </c>
      <c r="C365" s="300" t="s">
        <v>489</v>
      </c>
      <c r="D365" s="85" t="s">
        <v>745</v>
      </c>
      <c r="E365" s="106">
        <v>120</v>
      </c>
      <c r="F365" s="106">
        <v>120</v>
      </c>
      <c r="G365" s="106">
        <v>120</v>
      </c>
      <c r="H365" s="318" t="s">
        <v>496</v>
      </c>
      <c r="I365" s="319" t="s">
        <v>489</v>
      </c>
      <c r="J365" s="85" t="s">
        <v>145</v>
      </c>
      <c r="K365" s="85" t="s">
        <v>11</v>
      </c>
      <c r="L365" s="85"/>
      <c r="M365" s="85"/>
    </row>
    <row r="366" spans="1:13" ht="15" customHeight="1" x14ac:dyDescent="0.3">
      <c r="A366" s="85" t="s">
        <v>506</v>
      </c>
      <c r="B366" s="102" t="s">
        <v>11</v>
      </c>
      <c r="C366" s="300" t="s">
        <v>489</v>
      </c>
      <c r="D366" s="85" t="s">
        <v>743</v>
      </c>
      <c r="E366" s="106">
        <v>187</v>
      </c>
      <c r="F366" s="106">
        <v>0</v>
      </c>
      <c r="G366" s="106">
        <v>84</v>
      </c>
      <c r="H366" s="85" t="s">
        <v>502</v>
      </c>
      <c r="I366" s="102" t="s">
        <v>489</v>
      </c>
      <c r="J366" s="85" t="s">
        <v>145</v>
      </c>
      <c r="K366" s="85" t="s">
        <v>11</v>
      </c>
      <c r="L366" s="85"/>
      <c r="M366" s="85"/>
    </row>
    <row r="367" spans="1:13" ht="15" customHeight="1" x14ac:dyDescent="0.3">
      <c r="A367" s="85" t="s">
        <v>84</v>
      </c>
      <c r="B367" s="102" t="s">
        <v>11</v>
      </c>
      <c r="C367" s="300" t="s">
        <v>489</v>
      </c>
      <c r="D367" s="85" t="s">
        <v>743</v>
      </c>
      <c r="E367" s="106">
        <v>68</v>
      </c>
      <c r="F367" s="106">
        <v>68</v>
      </c>
      <c r="G367" s="106">
        <v>68</v>
      </c>
      <c r="H367" s="318" t="s">
        <v>498</v>
      </c>
      <c r="I367" s="319" t="s">
        <v>489</v>
      </c>
      <c r="J367" s="85" t="s">
        <v>145</v>
      </c>
      <c r="K367" s="85" t="s">
        <v>11</v>
      </c>
      <c r="L367" s="85"/>
      <c r="M367" s="85"/>
    </row>
    <row r="368" spans="1:13" ht="15" customHeight="1" x14ac:dyDescent="0.3">
      <c r="A368" s="85" t="s">
        <v>91</v>
      </c>
      <c r="B368" s="102" t="s">
        <v>11</v>
      </c>
      <c r="C368" s="300" t="s">
        <v>489</v>
      </c>
      <c r="D368" s="85" t="s">
        <v>743</v>
      </c>
      <c r="E368" s="106">
        <v>426</v>
      </c>
      <c r="F368" s="106">
        <v>0</v>
      </c>
      <c r="G368" s="106">
        <v>152</v>
      </c>
      <c r="H368" s="85" t="s">
        <v>498</v>
      </c>
      <c r="I368" s="102" t="s">
        <v>489</v>
      </c>
      <c r="J368" s="85" t="s">
        <v>145</v>
      </c>
      <c r="K368" s="85" t="s">
        <v>11</v>
      </c>
      <c r="L368" s="85"/>
      <c r="M368" s="85"/>
    </row>
    <row r="369" spans="1:13" ht="15" customHeight="1" x14ac:dyDescent="0.3">
      <c r="A369" s="85" t="s">
        <v>91</v>
      </c>
      <c r="B369" s="102" t="s">
        <v>11</v>
      </c>
      <c r="C369" s="300" t="s">
        <v>489</v>
      </c>
      <c r="D369" s="85" t="s">
        <v>745</v>
      </c>
      <c r="E369" s="106">
        <v>388</v>
      </c>
      <c r="F369" s="106">
        <v>0</v>
      </c>
      <c r="G369" s="106">
        <v>133</v>
      </c>
      <c r="H369" s="318" t="s">
        <v>499</v>
      </c>
      <c r="I369" s="319" t="s">
        <v>489</v>
      </c>
      <c r="J369" s="85" t="s">
        <v>145</v>
      </c>
      <c r="K369" s="85" t="s">
        <v>11</v>
      </c>
      <c r="L369" s="85"/>
      <c r="M369" s="85"/>
    </row>
    <row r="370" spans="1:13" ht="15" customHeight="1" x14ac:dyDescent="0.3">
      <c r="A370" s="85" t="s">
        <v>90</v>
      </c>
      <c r="B370" s="102" t="s">
        <v>11</v>
      </c>
      <c r="C370" s="300" t="s">
        <v>489</v>
      </c>
      <c r="D370" s="85" t="s">
        <v>743</v>
      </c>
      <c r="E370" s="106">
        <v>145</v>
      </c>
      <c r="F370" s="106">
        <v>145</v>
      </c>
      <c r="G370" s="106">
        <v>74</v>
      </c>
      <c r="H370" s="85" t="s">
        <v>493</v>
      </c>
      <c r="I370" s="102" t="s">
        <v>489</v>
      </c>
      <c r="J370" s="85" t="s">
        <v>145</v>
      </c>
      <c r="K370" s="85" t="s">
        <v>11</v>
      </c>
      <c r="L370" s="85"/>
      <c r="M370" s="85"/>
    </row>
    <row r="371" spans="1:13" ht="15" customHeight="1" x14ac:dyDescent="0.3">
      <c r="A371" s="85" t="s">
        <v>101</v>
      </c>
      <c r="B371" s="102" t="s">
        <v>11</v>
      </c>
      <c r="C371" s="300" t="s">
        <v>489</v>
      </c>
      <c r="D371" s="85" t="s">
        <v>745</v>
      </c>
      <c r="E371" s="106">
        <v>3165</v>
      </c>
      <c r="F371" s="106">
        <v>0</v>
      </c>
      <c r="G371" s="106">
        <v>590</v>
      </c>
      <c r="H371" s="318" t="s">
        <v>492</v>
      </c>
      <c r="I371" s="319" t="s">
        <v>489</v>
      </c>
      <c r="J371" s="85" t="s">
        <v>145</v>
      </c>
      <c r="K371" s="85" t="s">
        <v>11</v>
      </c>
      <c r="L371" s="85"/>
      <c r="M371" s="85"/>
    </row>
    <row r="372" spans="1:13" x14ac:dyDescent="0.3">
      <c r="A372" s="85" t="s">
        <v>13</v>
      </c>
      <c r="B372" s="102" t="s">
        <v>11</v>
      </c>
      <c r="C372" s="300" t="s">
        <v>489</v>
      </c>
      <c r="D372" s="85" t="s">
        <v>747</v>
      </c>
      <c r="E372" s="106">
        <v>344</v>
      </c>
      <c r="F372" s="106">
        <v>104</v>
      </c>
      <c r="G372" s="106">
        <v>99</v>
      </c>
      <c r="H372" s="85" t="s">
        <v>494</v>
      </c>
      <c r="I372" s="102" t="s">
        <v>489</v>
      </c>
      <c r="J372" s="85" t="s">
        <v>145</v>
      </c>
      <c r="K372" s="85" t="s">
        <v>11</v>
      </c>
      <c r="L372" s="85"/>
      <c r="M372" s="85"/>
    </row>
    <row r="373" spans="1:13" ht="15" customHeight="1" x14ac:dyDescent="0.3">
      <c r="A373" s="85" t="s">
        <v>13</v>
      </c>
      <c r="B373" s="102" t="s">
        <v>11</v>
      </c>
      <c r="C373" s="300" t="s">
        <v>489</v>
      </c>
      <c r="D373" s="85" t="s">
        <v>743</v>
      </c>
      <c r="E373" s="106">
        <v>531</v>
      </c>
      <c r="F373" s="106">
        <v>531</v>
      </c>
      <c r="G373" s="106">
        <v>146</v>
      </c>
      <c r="H373" s="318" t="s">
        <v>491</v>
      </c>
      <c r="I373" s="319" t="s">
        <v>489</v>
      </c>
      <c r="J373" s="85" t="s">
        <v>145</v>
      </c>
      <c r="K373" s="85" t="s">
        <v>11</v>
      </c>
      <c r="L373" s="85"/>
      <c r="M373" s="85"/>
    </row>
    <row r="374" spans="1:13" ht="15" customHeight="1" x14ac:dyDescent="0.3">
      <c r="A374" s="85" t="s">
        <v>13</v>
      </c>
      <c r="B374" s="102" t="s">
        <v>11</v>
      </c>
      <c r="C374" s="300" t="s">
        <v>489</v>
      </c>
      <c r="D374" s="85" t="s">
        <v>745</v>
      </c>
      <c r="E374" s="106">
        <v>221</v>
      </c>
      <c r="F374" s="106">
        <v>221</v>
      </c>
      <c r="G374" s="106">
        <v>113</v>
      </c>
      <c r="H374" s="85" t="s">
        <v>499</v>
      </c>
      <c r="I374" s="102" t="s">
        <v>489</v>
      </c>
      <c r="J374" s="85" t="s">
        <v>145</v>
      </c>
      <c r="K374" s="85" t="s">
        <v>11</v>
      </c>
      <c r="L374" s="85"/>
      <c r="M374" s="85"/>
    </row>
    <row r="375" spans="1:13" ht="15" customHeight="1" x14ac:dyDescent="0.3">
      <c r="A375" s="85" t="s">
        <v>78</v>
      </c>
      <c r="B375" s="102" t="s">
        <v>11</v>
      </c>
      <c r="C375" s="300" t="s">
        <v>489</v>
      </c>
      <c r="D375" s="85" t="s">
        <v>743</v>
      </c>
      <c r="E375" s="106">
        <v>3527</v>
      </c>
      <c r="F375" s="106">
        <v>2273</v>
      </c>
      <c r="G375" s="106">
        <v>2829</v>
      </c>
      <c r="H375" s="318" t="s">
        <v>494</v>
      </c>
      <c r="I375" s="319" t="s">
        <v>489</v>
      </c>
      <c r="J375" s="85" t="s">
        <v>145</v>
      </c>
      <c r="K375" s="85" t="s">
        <v>11</v>
      </c>
      <c r="L375" s="85"/>
      <c r="M375" s="85"/>
    </row>
    <row r="376" spans="1:13" ht="15" customHeight="1" x14ac:dyDescent="0.3">
      <c r="A376" s="85" t="s">
        <v>78</v>
      </c>
      <c r="B376" s="102" t="s">
        <v>11</v>
      </c>
      <c r="C376" s="300" t="s">
        <v>489</v>
      </c>
      <c r="D376" s="85" t="s">
        <v>745</v>
      </c>
      <c r="E376" s="106">
        <v>2638</v>
      </c>
      <c r="F376" s="106">
        <v>505</v>
      </c>
      <c r="G376" s="106">
        <v>1572</v>
      </c>
      <c r="H376" s="85" t="s">
        <v>498</v>
      </c>
      <c r="I376" s="102" t="s">
        <v>489</v>
      </c>
      <c r="J376" s="85" t="s">
        <v>145</v>
      </c>
      <c r="K376" s="85" t="s">
        <v>11</v>
      </c>
      <c r="L376" s="85"/>
      <c r="M376" s="85"/>
    </row>
    <row r="377" spans="1:13" ht="15" customHeight="1" x14ac:dyDescent="0.3">
      <c r="A377" s="85" t="s">
        <v>103</v>
      </c>
      <c r="B377" s="102" t="s">
        <v>11</v>
      </c>
      <c r="C377" s="300" t="s">
        <v>489</v>
      </c>
      <c r="D377" s="85" t="s">
        <v>745</v>
      </c>
      <c r="E377" s="106">
        <v>90</v>
      </c>
      <c r="F377" s="106">
        <v>90</v>
      </c>
      <c r="G377" s="106">
        <v>47</v>
      </c>
      <c r="H377" s="318" t="s">
        <v>498</v>
      </c>
      <c r="I377" s="319" t="s">
        <v>489</v>
      </c>
      <c r="J377" s="85" t="s">
        <v>145</v>
      </c>
      <c r="K377" s="85" t="s">
        <v>11</v>
      </c>
      <c r="L377" s="85"/>
      <c r="M377" s="85"/>
    </row>
    <row r="378" spans="1:13" ht="15" customHeight="1" x14ac:dyDescent="0.3">
      <c r="A378" s="85" t="s">
        <v>94</v>
      </c>
      <c r="B378" s="102" t="s">
        <v>11</v>
      </c>
      <c r="C378" s="300" t="s">
        <v>489</v>
      </c>
      <c r="D378" s="85" t="s">
        <v>747</v>
      </c>
      <c r="E378" s="106">
        <v>325.2</v>
      </c>
      <c r="F378" s="106">
        <v>0</v>
      </c>
      <c r="G378" s="106">
        <v>32</v>
      </c>
      <c r="H378" s="318" t="s">
        <v>491</v>
      </c>
      <c r="I378" s="319" t="s">
        <v>489</v>
      </c>
      <c r="J378" s="85" t="s">
        <v>145</v>
      </c>
      <c r="K378" s="85" t="s">
        <v>11</v>
      </c>
      <c r="L378" s="85"/>
      <c r="M378" s="85"/>
    </row>
    <row r="379" spans="1:13" ht="15" customHeight="1" x14ac:dyDescent="0.3">
      <c r="A379" s="85" t="s">
        <v>121</v>
      </c>
      <c r="B379" s="102" t="s">
        <v>507</v>
      </c>
      <c r="C379" s="300" t="s">
        <v>507</v>
      </c>
      <c r="D379" s="85" t="s">
        <v>168</v>
      </c>
      <c r="E379" s="106">
        <v>1080</v>
      </c>
      <c r="F379" s="106">
        <v>0</v>
      </c>
      <c r="G379" s="106">
        <f>Tableau154[[#This Row],[Gross capacity (MW)]]*Tableau154[[#This Row],[EDF Stake (%)]]</f>
        <v>432</v>
      </c>
      <c r="H379" s="85">
        <v>2010</v>
      </c>
      <c r="I379" s="102">
        <v>0.4</v>
      </c>
      <c r="J379" s="85" t="s">
        <v>175</v>
      </c>
      <c r="K379" s="85" t="s">
        <v>15</v>
      </c>
      <c r="L379" s="85"/>
      <c r="M379" s="85"/>
    </row>
    <row r="380" spans="1:13" ht="15" customHeight="1" x14ac:dyDescent="0.3">
      <c r="A380" s="85" t="s">
        <v>79</v>
      </c>
      <c r="B380" s="102" t="s">
        <v>182</v>
      </c>
      <c r="C380" s="300" t="s">
        <v>197</v>
      </c>
      <c r="D380" s="85" t="s">
        <v>147</v>
      </c>
      <c r="E380" s="106">
        <v>12</v>
      </c>
      <c r="F380" s="106">
        <v>12</v>
      </c>
      <c r="G380" s="106">
        <f>Tableau154[[#This Row],[Gross capacity (MW)]]*Tableau154[[#This Row],[EDF Stake (%)]]</f>
        <v>12</v>
      </c>
      <c r="H380" s="318" t="s">
        <v>197</v>
      </c>
      <c r="I380" s="319">
        <v>1</v>
      </c>
      <c r="J380" s="85" t="s">
        <v>145</v>
      </c>
      <c r="K380" s="85" t="s">
        <v>9</v>
      </c>
      <c r="L380" s="85"/>
      <c r="M380" s="85"/>
    </row>
    <row r="381" spans="1:13" ht="15" customHeight="1" x14ac:dyDescent="0.3">
      <c r="A381" s="314" t="s">
        <v>197</v>
      </c>
      <c r="B381" s="313" t="s">
        <v>197</v>
      </c>
      <c r="C381" s="321" t="s">
        <v>197</v>
      </c>
      <c r="D381" s="314" t="s">
        <v>304</v>
      </c>
      <c r="E381" s="307" t="s">
        <v>197</v>
      </c>
      <c r="F381" s="307">
        <v>7.16</v>
      </c>
      <c r="G381" s="307">
        <v>4.6100000000000003</v>
      </c>
      <c r="H381" s="316" t="s">
        <v>197</v>
      </c>
      <c r="I381" s="317" t="s">
        <v>197</v>
      </c>
      <c r="J381" s="314" t="s">
        <v>197</v>
      </c>
      <c r="K381" s="314" t="s">
        <v>196</v>
      </c>
      <c r="L381" s="85"/>
      <c r="M381" s="85"/>
    </row>
    <row r="382" spans="1:13" ht="15" customHeight="1" x14ac:dyDescent="0.3">
      <c r="A382" s="85" t="s">
        <v>79</v>
      </c>
      <c r="B382" s="102" t="s">
        <v>182</v>
      </c>
      <c r="C382" s="300" t="s">
        <v>508</v>
      </c>
      <c r="D382" s="85" t="s">
        <v>168</v>
      </c>
      <c r="E382" s="106">
        <v>54</v>
      </c>
      <c r="F382" s="106">
        <v>54</v>
      </c>
      <c r="G382" s="106">
        <v>54</v>
      </c>
      <c r="H382" s="85">
        <v>1953</v>
      </c>
      <c r="I382" s="102">
        <v>1</v>
      </c>
      <c r="J382" s="85" t="s">
        <v>145</v>
      </c>
      <c r="K382" s="85" t="s">
        <v>9</v>
      </c>
      <c r="L382" s="85"/>
      <c r="M382" s="85"/>
    </row>
    <row r="383" spans="1:13" ht="15" customHeight="1" x14ac:dyDescent="0.3">
      <c r="A383" s="85" t="s">
        <v>94</v>
      </c>
      <c r="B383" s="102" t="s">
        <v>123</v>
      </c>
      <c r="C383" s="300" t="s">
        <v>509</v>
      </c>
      <c r="D383" s="85" t="s">
        <v>743</v>
      </c>
      <c r="E383" s="106">
        <v>2.35</v>
      </c>
      <c r="F383" s="106">
        <v>2.35</v>
      </c>
      <c r="G383" s="106">
        <f>Tableau154[[#This Row],[EDF Stake (%)]]*Tableau154[[#This Row],[Gross capacity (MW)]]</f>
        <v>1.612805</v>
      </c>
      <c r="H383" s="85">
        <v>2020</v>
      </c>
      <c r="I383" s="102">
        <v>0.68630000000000002</v>
      </c>
      <c r="J383" s="85" t="s">
        <v>145</v>
      </c>
      <c r="K383" s="85" t="s">
        <v>15</v>
      </c>
      <c r="L383" s="85"/>
      <c r="M383" s="85"/>
    </row>
    <row r="384" spans="1:13" ht="15" customHeight="1" x14ac:dyDescent="0.3">
      <c r="A384" s="85" t="s">
        <v>94</v>
      </c>
      <c r="B384" s="102" t="s">
        <v>123</v>
      </c>
      <c r="C384" s="300" t="s">
        <v>510</v>
      </c>
      <c r="D384" s="85" t="s">
        <v>743</v>
      </c>
      <c r="E384" s="106">
        <v>11.12</v>
      </c>
      <c r="F384" s="106">
        <v>11.12</v>
      </c>
      <c r="G384" s="106">
        <f>Tableau154[[#This Row],[EDF Stake (%)]]*Tableau154[[#This Row],[Gross capacity (MW)]]</f>
        <v>7.6316559999999996</v>
      </c>
      <c r="H384" s="316">
        <v>2021</v>
      </c>
      <c r="I384" s="317">
        <v>0.68630000000000002</v>
      </c>
      <c r="J384" s="85" t="s">
        <v>145</v>
      </c>
      <c r="K384" s="85" t="s">
        <v>15</v>
      </c>
      <c r="L384" s="85"/>
      <c r="M384" s="85"/>
    </row>
    <row r="385" spans="1:13" ht="15" customHeight="1" x14ac:dyDescent="0.3">
      <c r="A385" s="85" t="s">
        <v>79</v>
      </c>
      <c r="B385" s="102" t="s">
        <v>182</v>
      </c>
      <c r="C385" s="300" t="s">
        <v>511</v>
      </c>
      <c r="D385" s="85" t="s">
        <v>199</v>
      </c>
      <c r="E385" s="106">
        <v>1310</v>
      </c>
      <c r="F385" s="106">
        <v>1310</v>
      </c>
      <c r="G385" s="106">
        <f>Tableau154[[#This Row],[Gross capacity (MW)]]*Tableau154[[#This Row],[EDF Stake (%)]]</f>
        <v>1310</v>
      </c>
      <c r="H385" s="318">
        <v>1988</v>
      </c>
      <c r="I385" s="319">
        <v>1</v>
      </c>
      <c r="J385" s="85" t="s">
        <v>145</v>
      </c>
      <c r="K385" s="85" t="s">
        <v>9</v>
      </c>
      <c r="L385" s="85"/>
      <c r="M385" s="85"/>
    </row>
    <row r="386" spans="1:13" ht="15" customHeight="1" x14ac:dyDescent="0.3">
      <c r="A386" s="85" t="s">
        <v>79</v>
      </c>
      <c r="B386" s="102" t="s">
        <v>182</v>
      </c>
      <c r="C386" s="300" t="s">
        <v>512</v>
      </c>
      <c r="D386" s="85" t="s">
        <v>199</v>
      </c>
      <c r="E386" s="106">
        <v>1310</v>
      </c>
      <c r="F386" s="106">
        <v>1310</v>
      </c>
      <c r="G386" s="106">
        <f>Tableau154[[#This Row],[EDF Stake (%)]]*Tableau154[[#This Row],[Gross capacity (MW)]]</f>
        <v>1310</v>
      </c>
      <c r="H386" s="85">
        <v>1989</v>
      </c>
      <c r="I386" s="102">
        <v>1</v>
      </c>
      <c r="J386" s="85" t="s">
        <v>145</v>
      </c>
      <c r="K386" s="85" t="s">
        <v>9</v>
      </c>
      <c r="L386" s="85"/>
      <c r="M386" s="85"/>
    </row>
    <row r="387" spans="1:13" ht="15" customHeight="1" x14ac:dyDescent="0.3">
      <c r="A387" s="85" t="s">
        <v>14</v>
      </c>
      <c r="B387" s="102" t="s">
        <v>143</v>
      </c>
      <c r="C387" s="300" t="s">
        <v>513</v>
      </c>
      <c r="D387" s="85" t="s">
        <v>98</v>
      </c>
      <c r="E387" s="106">
        <v>0.94621999999999995</v>
      </c>
      <c r="F387" s="106">
        <v>0.94621999999999995</v>
      </c>
      <c r="G387" s="106">
        <v>0.47</v>
      </c>
      <c r="H387" s="318">
        <v>2011</v>
      </c>
      <c r="I387" s="319">
        <v>0.97170000000000001</v>
      </c>
      <c r="J387" s="85" t="s">
        <v>145</v>
      </c>
      <c r="K387" s="85" t="s">
        <v>14</v>
      </c>
      <c r="L387" s="85"/>
      <c r="M387" s="85"/>
    </row>
    <row r="388" spans="1:13" ht="15" customHeight="1" x14ac:dyDescent="0.3">
      <c r="A388" s="85" t="s">
        <v>85</v>
      </c>
      <c r="B388" s="102" t="s">
        <v>177</v>
      </c>
      <c r="C388" s="300" t="s">
        <v>178</v>
      </c>
      <c r="D388" s="85" t="s">
        <v>162</v>
      </c>
      <c r="E388" s="106">
        <v>827</v>
      </c>
      <c r="F388" s="106">
        <v>827</v>
      </c>
      <c r="G388" s="106">
        <f>Tableau154[[#This Row],[Gross capacity (MW)]]*Tableau154[[#This Row],[EDF Stake (%)]]</f>
        <v>827</v>
      </c>
      <c r="H388" s="85">
        <v>2004</v>
      </c>
      <c r="I388" s="102">
        <v>1</v>
      </c>
      <c r="J388" s="85" t="s">
        <v>145</v>
      </c>
      <c r="K388" s="85" t="s">
        <v>15</v>
      </c>
      <c r="L388" s="85"/>
      <c r="M388" s="85"/>
    </row>
    <row r="389" spans="1:13" ht="15" customHeight="1" x14ac:dyDescent="0.3">
      <c r="A389" s="85" t="s">
        <v>89</v>
      </c>
      <c r="B389" s="102" t="s">
        <v>173</v>
      </c>
      <c r="C389" s="300" t="s">
        <v>176</v>
      </c>
      <c r="D389" s="85" t="s">
        <v>162</v>
      </c>
      <c r="E389" s="106">
        <v>370.1</v>
      </c>
      <c r="F389" s="106">
        <v>0</v>
      </c>
      <c r="G389" s="106">
        <f>Tableau154[[#This Row],[Gross capacity (MW)]]*Tableau154[[#This Row],[EDF Stake (%)]]</f>
        <v>185.05</v>
      </c>
      <c r="H389" s="85">
        <v>1998</v>
      </c>
      <c r="I389" s="102">
        <v>0.5</v>
      </c>
      <c r="J389" s="85" t="s">
        <v>175</v>
      </c>
      <c r="K389" s="85" t="s">
        <v>15</v>
      </c>
      <c r="L389" s="85"/>
      <c r="M389" s="85"/>
    </row>
    <row r="390" spans="1:13" s="203" customFormat="1" ht="15" customHeight="1" x14ac:dyDescent="0.3">
      <c r="A390" s="85" t="s">
        <v>14</v>
      </c>
      <c r="B390" s="102" t="s">
        <v>143</v>
      </c>
      <c r="C390" s="300" t="s">
        <v>516</v>
      </c>
      <c r="D390" s="85" t="s">
        <v>147</v>
      </c>
      <c r="E390" s="106">
        <v>22.1</v>
      </c>
      <c r="F390" s="106">
        <v>22.1</v>
      </c>
      <c r="G390" s="106">
        <v>10.95</v>
      </c>
      <c r="H390" s="318">
        <v>2004</v>
      </c>
      <c r="I390" s="319">
        <v>0.97170000000000001</v>
      </c>
      <c r="J390" s="85" t="s">
        <v>145</v>
      </c>
      <c r="K390" s="85" t="s">
        <v>14</v>
      </c>
      <c r="L390" s="85"/>
      <c r="M390" s="85"/>
    </row>
    <row r="391" spans="1:13" ht="15" customHeight="1" x14ac:dyDescent="0.3">
      <c r="A391" s="85" t="s">
        <v>94</v>
      </c>
      <c r="B391" s="102" t="s">
        <v>123</v>
      </c>
      <c r="C391" s="300" t="s">
        <v>517</v>
      </c>
      <c r="D391" s="85" t="s">
        <v>743</v>
      </c>
      <c r="E391" s="106">
        <v>3.2</v>
      </c>
      <c r="F391" s="106">
        <v>3.2</v>
      </c>
      <c r="G391" s="106">
        <f>Tableau154[[#This Row],[EDF Stake (%)]]*Tableau154[[#This Row],[Gross capacity (MW)]]</f>
        <v>2.1961600000000003</v>
      </c>
      <c r="H391" s="85">
        <v>2015</v>
      </c>
      <c r="I391" s="102">
        <v>0.68630000000000002</v>
      </c>
      <c r="J391" s="85" t="s">
        <v>145</v>
      </c>
      <c r="K391" s="85" t="s">
        <v>15</v>
      </c>
      <c r="L391" s="85"/>
      <c r="M391" s="85"/>
    </row>
    <row r="392" spans="1:13" ht="15" customHeight="1" x14ac:dyDescent="0.3">
      <c r="A392" s="85" t="s">
        <v>94</v>
      </c>
      <c r="B392" s="102" t="s">
        <v>123</v>
      </c>
      <c r="C392" s="300" t="s">
        <v>518</v>
      </c>
      <c r="D392" s="85" t="s">
        <v>743</v>
      </c>
      <c r="E392" s="106">
        <v>4.5999999999999996</v>
      </c>
      <c r="F392" s="106">
        <v>4.5999999999999996</v>
      </c>
      <c r="G392" s="106">
        <f>Tableau154[[#This Row],[EDF Stake (%)]]*Tableau154[[#This Row],[Gross capacity (MW)]]</f>
        <v>3.1569799999999999</v>
      </c>
      <c r="H392" s="318">
        <v>2016</v>
      </c>
      <c r="I392" s="319">
        <v>0.68630000000000002</v>
      </c>
      <c r="J392" s="85" t="s">
        <v>145</v>
      </c>
      <c r="K392" s="85" t="s">
        <v>15</v>
      </c>
      <c r="L392" s="85"/>
      <c r="M392" s="85"/>
    </row>
    <row r="393" spans="1:13" ht="15" customHeight="1" x14ac:dyDescent="0.3">
      <c r="A393" s="85" t="s">
        <v>94</v>
      </c>
      <c r="B393" s="102" t="s">
        <v>123</v>
      </c>
      <c r="C393" s="300" t="s">
        <v>519</v>
      </c>
      <c r="D393" s="85" t="s">
        <v>743</v>
      </c>
      <c r="E393" s="106">
        <v>13.8</v>
      </c>
      <c r="F393" s="106">
        <v>13.8</v>
      </c>
      <c r="G393" s="106">
        <f>Tableau154[[#This Row],[EDF Stake (%)]]*Tableau154[[#This Row],[Gross capacity (MW)]]</f>
        <v>9.4709400000000006</v>
      </c>
      <c r="H393" s="85">
        <v>2014</v>
      </c>
      <c r="I393" s="102">
        <v>0.68630000000000002</v>
      </c>
      <c r="J393" s="85" t="s">
        <v>145</v>
      </c>
      <c r="K393" s="85" t="s">
        <v>15</v>
      </c>
      <c r="L393" s="85"/>
      <c r="M393" s="85"/>
    </row>
    <row r="394" spans="1:13" ht="15" customHeight="1" x14ac:dyDescent="0.3">
      <c r="A394" s="85" t="s">
        <v>79</v>
      </c>
      <c r="B394" s="102" t="s">
        <v>182</v>
      </c>
      <c r="C394" s="300" t="s">
        <v>520</v>
      </c>
      <c r="D394" s="85" t="s">
        <v>168</v>
      </c>
      <c r="E394" s="106">
        <v>187.52</v>
      </c>
      <c r="F394" s="106">
        <v>187.52</v>
      </c>
      <c r="G394" s="106">
        <v>187.52</v>
      </c>
      <c r="H394" s="85">
        <v>1962</v>
      </c>
      <c r="I394" s="102">
        <v>1</v>
      </c>
      <c r="J394" s="85" t="s">
        <v>145</v>
      </c>
      <c r="K394" s="85" t="s">
        <v>9</v>
      </c>
      <c r="L394" s="85"/>
      <c r="M394" s="85"/>
    </row>
    <row r="395" spans="1:13" ht="15" customHeight="1" x14ac:dyDescent="0.3">
      <c r="A395" s="85" t="s">
        <v>79</v>
      </c>
      <c r="B395" s="102" t="s">
        <v>182</v>
      </c>
      <c r="C395" s="300" t="s">
        <v>521</v>
      </c>
      <c r="D395" s="85" t="s">
        <v>168</v>
      </c>
      <c r="E395" s="106">
        <v>71.680000000000007</v>
      </c>
      <c r="F395" s="106">
        <v>71.680000000000007</v>
      </c>
      <c r="G395" s="106">
        <v>71.680000000000007</v>
      </c>
      <c r="H395" s="318">
        <v>1970</v>
      </c>
      <c r="I395" s="319">
        <v>1</v>
      </c>
      <c r="J395" s="85" t="s">
        <v>145</v>
      </c>
      <c r="K395" s="85" t="s">
        <v>9</v>
      </c>
      <c r="L395" s="85"/>
      <c r="M395" s="85"/>
    </row>
    <row r="396" spans="1:13" ht="15" customHeight="1" x14ac:dyDescent="0.3">
      <c r="A396" s="85" t="s">
        <v>79</v>
      </c>
      <c r="B396" s="102" t="s">
        <v>182</v>
      </c>
      <c r="C396" s="300" t="s">
        <v>522</v>
      </c>
      <c r="D396" s="85" t="s">
        <v>168</v>
      </c>
      <c r="E396" s="106">
        <v>88.8</v>
      </c>
      <c r="F396" s="106">
        <v>88.8</v>
      </c>
      <c r="G396" s="106">
        <v>88.8</v>
      </c>
      <c r="H396" s="85">
        <v>1958</v>
      </c>
      <c r="I396" s="102">
        <v>1</v>
      </c>
      <c r="J396" s="85" t="s">
        <v>145</v>
      </c>
      <c r="K396" s="85" t="s">
        <v>9</v>
      </c>
      <c r="L396" s="85"/>
      <c r="M396" s="85"/>
    </row>
    <row r="397" spans="1:13" ht="15" customHeight="1" x14ac:dyDescent="0.3">
      <c r="A397" s="85" t="s">
        <v>14</v>
      </c>
      <c r="B397" s="102" t="s">
        <v>170</v>
      </c>
      <c r="C397" s="300" t="s">
        <v>523</v>
      </c>
      <c r="D397" s="85" t="s">
        <v>147</v>
      </c>
      <c r="E397" s="106">
        <v>18</v>
      </c>
      <c r="F397" s="106">
        <v>18</v>
      </c>
      <c r="G397" s="106">
        <v>8.92</v>
      </c>
      <c r="H397" s="318">
        <v>2001</v>
      </c>
      <c r="I397" s="319">
        <v>0.97170000000000001</v>
      </c>
      <c r="J397" s="85" t="s">
        <v>145</v>
      </c>
      <c r="K397" s="85" t="s">
        <v>14</v>
      </c>
      <c r="L397" s="85"/>
      <c r="M397" s="85"/>
    </row>
    <row r="398" spans="1:13" ht="15" customHeight="1" x14ac:dyDescent="0.3">
      <c r="A398" s="85" t="s">
        <v>14</v>
      </c>
      <c r="B398" s="102" t="s">
        <v>143</v>
      </c>
      <c r="C398" s="300" t="s">
        <v>524</v>
      </c>
      <c r="D398" s="85" t="s">
        <v>98</v>
      </c>
      <c r="E398" s="106">
        <v>0.90400000000000003</v>
      </c>
      <c r="F398" s="106">
        <v>0.90400000000000003</v>
      </c>
      <c r="G398" s="106">
        <v>0.45</v>
      </c>
      <c r="H398" s="85">
        <v>2011</v>
      </c>
      <c r="I398" s="102">
        <v>0.97170000000000001</v>
      </c>
      <c r="J398" s="85" t="s">
        <v>145</v>
      </c>
      <c r="K398" s="85" t="s">
        <v>14</v>
      </c>
      <c r="L398" s="85"/>
      <c r="M398" s="85"/>
    </row>
    <row r="399" spans="1:13" ht="15" customHeight="1" x14ac:dyDescent="0.3">
      <c r="A399" s="85" t="s">
        <v>79</v>
      </c>
      <c r="B399" s="102" t="s">
        <v>182</v>
      </c>
      <c r="C399" s="300" t="s">
        <v>525</v>
      </c>
      <c r="D399" s="85" t="s">
        <v>168</v>
      </c>
      <c r="E399" s="106">
        <v>156.5</v>
      </c>
      <c r="F399" s="106">
        <v>156.5</v>
      </c>
      <c r="G399" s="106">
        <v>156.5</v>
      </c>
      <c r="H399" s="318">
        <v>1952</v>
      </c>
      <c r="I399" s="319">
        <v>1</v>
      </c>
      <c r="J399" s="85" t="s">
        <v>145</v>
      </c>
      <c r="K399" s="85" t="s">
        <v>9</v>
      </c>
      <c r="L399" s="85"/>
      <c r="M399" s="85"/>
    </row>
    <row r="400" spans="1:13" ht="15" customHeight="1" x14ac:dyDescent="0.3">
      <c r="A400" s="85" t="s">
        <v>14</v>
      </c>
      <c r="B400" s="102" t="s">
        <v>170</v>
      </c>
      <c r="C400" s="300" t="s">
        <v>526</v>
      </c>
      <c r="D400" s="85" t="s">
        <v>98</v>
      </c>
      <c r="E400" s="106">
        <v>3</v>
      </c>
      <c r="F400" s="106">
        <v>3</v>
      </c>
      <c r="G400" s="106">
        <v>1.49</v>
      </c>
      <c r="H400" s="318">
        <v>2011</v>
      </c>
      <c r="I400" s="319">
        <v>0.97170000000000001</v>
      </c>
      <c r="J400" s="85" t="s">
        <v>145</v>
      </c>
      <c r="K400" s="85" t="s">
        <v>14</v>
      </c>
      <c r="L400" s="85"/>
      <c r="M400" s="85"/>
    </row>
    <row r="401" spans="1:13" s="203" customFormat="1" x14ac:dyDescent="0.3">
      <c r="A401" s="85" t="s">
        <v>14</v>
      </c>
      <c r="B401" s="102" t="s">
        <v>143</v>
      </c>
      <c r="C401" s="300" t="s">
        <v>527</v>
      </c>
      <c r="D401" s="85" t="s">
        <v>98</v>
      </c>
      <c r="E401" s="106">
        <v>0.93959999999999999</v>
      </c>
      <c r="F401" s="106">
        <v>0.93959999999999999</v>
      </c>
      <c r="G401" s="106">
        <v>0.47</v>
      </c>
      <c r="H401" s="85">
        <v>2011</v>
      </c>
      <c r="I401" s="102">
        <v>0.97170000000000001</v>
      </c>
      <c r="J401" s="85" t="s">
        <v>145</v>
      </c>
      <c r="K401" s="85" t="s">
        <v>14</v>
      </c>
      <c r="L401" s="85"/>
      <c r="M401" s="85"/>
    </row>
    <row r="402" spans="1:13" ht="15" customHeight="1" x14ac:dyDescent="0.3">
      <c r="A402" s="85" t="s">
        <v>14</v>
      </c>
      <c r="B402" s="102" t="s">
        <v>143</v>
      </c>
      <c r="C402" s="300" t="s">
        <v>528</v>
      </c>
      <c r="D402" s="85" t="s">
        <v>98</v>
      </c>
      <c r="E402" s="106">
        <v>0.93959999999999999</v>
      </c>
      <c r="F402" s="106">
        <v>0.93959999999999999</v>
      </c>
      <c r="G402" s="106">
        <v>0.47</v>
      </c>
      <c r="H402" s="318">
        <v>2011</v>
      </c>
      <c r="I402" s="319">
        <v>0.97170000000000001</v>
      </c>
      <c r="J402" s="85" t="s">
        <v>145</v>
      </c>
      <c r="K402" s="85" t="s">
        <v>14</v>
      </c>
      <c r="L402" s="85"/>
      <c r="M402" s="85"/>
    </row>
    <row r="403" spans="1:13" ht="15" customHeight="1" x14ac:dyDescent="0.3">
      <c r="A403" s="85" t="s">
        <v>79</v>
      </c>
      <c r="B403" s="102" t="s">
        <v>182</v>
      </c>
      <c r="C403" s="300" t="s">
        <v>529</v>
      </c>
      <c r="D403" s="85" t="s">
        <v>199</v>
      </c>
      <c r="E403" s="106">
        <v>1330</v>
      </c>
      <c r="F403" s="106">
        <v>1330</v>
      </c>
      <c r="G403" s="106">
        <f>Tableau154[[#This Row],[Gross capacity (MW)]]*Tableau154[[#This Row],[EDF Stake (%)]]</f>
        <v>1330</v>
      </c>
      <c r="H403" s="85">
        <v>1985</v>
      </c>
      <c r="I403" s="102">
        <v>1</v>
      </c>
      <c r="J403" s="85" t="s">
        <v>145</v>
      </c>
      <c r="K403" s="85" t="s">
        <v>9</v>
      </c>
      <c r="L403" s="85"/>
      <c r="M403" s="85"/>
    </row>
    <row r="404" spans="1:13" x14ac:dyDescent="0.3">
      <c r="A404" s="85" t="s">
        <v>79</v>
      </c>
      <c r="B404" s="102" t="s">
        <v>182</v>
      </c>
      <c r="C404" s="300" t="s">
        <v>530</v>
      </c>
      <c r="D404" s="85" t="s">
        <v>199</v>
      </c>
      <c r="E404" s="106">
        <v>1330</v>
      </c>
      <c r="F404" s="106">
        <v>1330</v>
      </c>
      <c r="G404" s="106">
        <f>Tableau154[[#This Row],[EDF Stake (%)]]*Tableau154[[#This Row],[Gross capacity (MW)]]</f>
        <v>1330</v>
      </c>
      <c r="H404" s="318">
        <v>1985</v>
      </c>
      <c r="I404" s="319">
        <v>1</v>
      </c>
      <c r="J404" s="85" t="s">
        <v>145</v>
      </c>
      <c r="K404" s="85" t="s">
        <v>9</v>
      </c>
      <c r="L404" s="85"/>
      <c r="M404" s="85"/>
    </row>
    <row r="405" spans="1:13" customFormat="1" x14ac:dyDescent="0.3">
      <c r="A405" s="85" t="s">
        <v>79</v>
      </c>
      <c r="B405" s="102" t="s">
        <v>182</v>
      </c>
      <c r="C405" s="300" t="s">
        <v>531</v>
      </c>
      <c r="D405" s="85" t="s">
        <v>199</v>
      </c>
      <c r="E405" s="106">
        <v>1330</v>
      </c>
      <c r="F405" s="106">
        <v>1330</v>
      </c>
      <c r="G405" s="106">
        <f>Tableau154[[#This Row],[Gross capacity (MW)]]*Tableau154[[#This Row],[EDF Stake (%)]]</f>
        <v>1330</v>
      </c>
      <c r="H405" s="85">
        <v>1986</v>
      </c>
      <c r="I405" s="102">
        <v>1</v>
      </c>
      <c r="J405" s="85" t="s">
        <v>145</v>
      </c>
      <c r="K405" s="85" t="s">
        <v>9</v>
      </c>
      <c r="L405" s="271"/>
      <c r="M405" s="271"/>
    </row>
    <row r="406" spans="1:13" x14ac:dyDescent="0.3">
      <c r="A406" s="85" t="s">
        <v>79</v>
      </c>
      <c r="B406" s="102" t="s">
        <v>182</v>
      </c>
      <c r="C406" s="300" t="s">
        <v>532</v>
      </c>
      <c r="D406" s="85" t="s">
        <v>199</v>
      </c>
      <c r="E406" s="106">
        <v>1330</v>
      </c>
      <c r="F406" s="106">
        <v>1330</v>
      </c>
      <c r="G406" s="106">
        <f>Tableau154[[#This Row],[EDF Stake (%)]]*Tableau154[[#This Row],[Gross capacity (MW)]]</f>
        <v>1330</v>
      </c>
      <c r="H406" s="318">
        <v>1986</v>
      </c>
      <c r="I406" s="319">
        <v>1</v>
      </c>
      <c r="J406" s="85" t="s">
        <v>145</v>
      </c>
      <c r="K406" s="85" t="s">
        <v>9</v>
      </c>
      <c r="L406" s="85"/>
      <c r="M406" s="85"/>
    </row>
    <row r="407" spans="1:13" x14ac:dyDescent="0.3">
      <c r="A407" s="85" t="s">
        <v>79</v>
      </c>
      <c r="B407" s="102" t="s">
        <v>182</v>
      </c>
      <c r="C407" s="300" t="s">
        <v>533</v>
      </c>
      <c r="D407" s="85" t="s">
        <v>168</v>
      </c>
      <c r="E407" s="106">
        <v>104</v>
      </c>
      <c r="F407" s="106">
        <v>104</v>
      </c>
      <c r="G407" s="106">
        <v>104</v>
      </c>
      <c r="H407" s="85">
        <v>1951</v>
      </c>
      <c r="I407" s="102">
        <v>1</v>
      </c>
      <c r="J407" s="85" t="s">
        <v>145</v>
      </c>
      <c r="K407" s="85" t="s">
        <v>9</v>
      </c>
      <c r="L407" s="85"/>
      <c r="M407" s="85"/>
    </row>
    <row r="408" spans="1:13" x14ac:dyDescent="0.3">
      <c r="A408" s="85" t="s">
        <v>94</v>
      </c>
      <c r="B408" s="102" t="s">
        <v>123</v>
      </c>
      <c r="C408" s="300" t="s">
        <v>534</v>
      </c>
      <c r="D408" s="85" t="s">
        <v>743</v>
      </c>
      <c r="E408" s="106">
        <v>2.35</v>
      </c>
      <c r="F408" s="106">
        <v>2.35</v>
      </c>
      <c r="G408" s="106">
        <f>Tableau154[[#This Row],[EDF Stake (%)]]*Tableau154[[#This Row],[Gross capacity (MW)]]</f>
        <v>0.82253054999999997</v>
      </c>
      <c r="H408" s="318">
        <v>2020</v>
      </c>
      <c r="I408" s="317">
        <f>68.63%*51%</f>
        <v>0.35001299999999996</v>
      </c>
      <c r="J408" s="85" t="s">
        <v>145</v>
      </c>
      <c r="K408" s="85" t="s">
        <v>15</v>
      </c>
      <c r="L408" s="85"/>
      <c r="M408" s="85"/>
    </row>
    <row r="409" spans="1:13" x14ac:dyDescent="0.3">
      <c r="A409" s="85" t="s">
        <v>79</v>
      </c>
      <c r="B409" s="102" t="s">
        <v>182</v>
      </c>
      <c r="C409" s="300" t="s">
        <v>535</v>
      </c>
      <c r="D409" s="85" t="s">
        <v>199</v>
      </c>
      <c r="E409" s="106">
        <v>1330</v>
      </c>
      <c r="F409" s="106">
        <v>1330</v>
      </c>
      <c r="G409" s="106">
        <f>Tableau154[[#This Row],[EDF Stake (%)]]*Tableau154[[#This Row],[Gross capacity (MW)]]</f>
        <v>1330</v>
      </c>
      <c r="H409" s="318">
        <v>1990</v>
      </c>
      <c r="I409" s="319">
        <v>1</v>
      </c>
      <c r="J409" s="85" t="s">
        <v>145</v>
      </c>
      <c r="K409" s="85" t="s">
        <v>9</v>
      </c>
      <c r="L409" s="85"/>
      <c r="M409" s="85"/>
    </row>
    <row r="410" spans="1:13" x14ac:dyDescent="0.3">
      <c r="A410" s="85" t="s">
        <v>79</v>
      </c>
      <c r="B410" s="102" t="s">
        <v>182</v>
      </c>
      <c r="C410" s="300" t="s">
        <v>536</v>
      </c>
      <c r="D410" s="85" t="s">
        <v>199</v>
      </c>
      <c r="E410" s="106">
        <v>1330</v>
      </c>
      <c r="F410" s="106">
        <v>1330</v>
      </c>
      <c r="G410" s="106">
        <f>Tableau154[[#This Row],[Gross capacity (MW)]]*Tableau154[[#This Row],[EDF Stake (%)]]</f>
        <v>1330</v>
      </c>
      <c r="H410" s="85">
        <v>1992</v>
      </c>
      <c r="I410" s="102">
        <v>1</v>
      </c>
      <c r="J410" s="85" t="s">
        <v>145</v>
      </c>
      <c r="K410" s="85" t="s">
        <v>9</v>
      </c>
      <c r="L410" s="85"/>
      <c r="M410" s="85"/>
    </row>
    <row r="411" spans="1:13" x14ac:dyDescent="0.3">
      <c r="A411" s="85" t="s">
        <v>94</v>
      </c>
      <c r="B411" s="102" t="s">
        <v>123</v>
      </c>
      <c r="C411" s="300" t="s">
        <v>537</v>
      </c>
      <c r="D411" s="85" t="s">
        <v>743</v>
      </c>
      <c r="E411" s="106">
        <v>8</v>
      </c>
      <c r="F411" s="106">
        <v>8</v>
      </c>
      <c r="G411" s="106">
        <f>Tableau154[[#This Row],[EDF Stake (%)]]*Tableau154[[#This Row],[Gross capacity (MW)]]</f>
        <v>2.8001039999999997</v>
      </c>
      <c r="H411" s="85">
        <v>2021</v>
      </c>
      <c r="I411" s="102">
        <f>68.63%*51%</f>
        <v>0.35001299999999996</v>
      </c>
      <c r="J411" s="85" t="s">
        <v>145</v>
      </c>
      <c r="K411" s="85" t="s">
        <v>15</v>
      </c>
      <c r="L411" s="85"/>
      <c r="M411" s="85"/>
    </row>
    <row r="412" spans="1:13" x14ac:dyDescent="0.3">
      <c r="A412" s="85" t="s">
        <v>94</v>
      </c>
      <c r="B412" s="102" t="s">
        <v>123</v>
      </c>
      <c r="C412" s="300" t="s">
        <v>538</v>
      </c>
      <c r="D412" s="85" t="s">
        <v>743</v>
      </c>
      <c r="E412" s="106">
        <v>4.6999999999999993</v>
      </c>
      <c r="F412" s="106">
        <v>4.6999999999999993</v>
      </c>
      <c r="G412" s="106">
        <f>Tableau154[[#This Row],[EDF Stake (%)]]*Tableau154[[#This Row],[Gross capacity (MW)]]</f>
        <v>1.6450610999999995</v>
      </c>
      <c r="H412" s="318">
        <v>2021</v>
      </c>
      <c r="I412" s="317">
        <f>68.63%*51%</f>
        <v>0.35001299999999996</v>
      </c>
      <c r="J412" s="85" t="s">
        <v>145</v>
      </c>
      <c r="K412" s="85" t="s">
        <v>15</v>
      </c>
      <c r="L412" s="85"/>
      <c r="M412" s="85"/>
    </row>
    <row r="413" spans="1:13" x14ac:dyDescent="0.3">
      <c r="A413" s="85" t="s">
        <v>281</v>
      </c>
      <c r="B413" s="102" t="s">
        <v>182</v>
      </c>
      <c r="C413" s="300" t="s">
        <v>790</v>
      </c>
      <c r="D413" s="85" t="s">
        <v>168</v>
      </c>
      <c r="E413" s="106">
        <v>101</v>
      </c>
      <c r="F413" s="106">
        <f>Tableau154[[#This Row],[Gross capacity (MW)]]</f>
        <v>101</v>
      </c>
      <c r="G413" s="106">
        <f>Tableau154[[#This Row],[Gross capacity (MW)]]*Tableau154[[#This Row],[EDF Stake (%)]]</f>
        <v>101</v>
      </c>
      <c r="H413" s="318" t="s">
        <v>197</v>
      </c>
      <c r="I413" s="319">
        <v>1</v>
      </c>
      <c r="J413" s="85" t="s">
        <v>145</v>
      </c>
      <c r="K413" s="85" t="s">
        <v>196</v>
      </c>
      <c r="L413" s="85"/>
      <c r="M413" s="85"/>
    </row>
    <row r="414" spans="1:13" x14ac:dyDescent="0.3">
      <c r="A414" s="85" t="s">
        <v>79</v>
      </c>
      <c r="B414" s="102" t="s">
        <v>182</v>
      </c>
      <c r="C414" s="300" t="s">
        <v>539</v>
      </c>
      <c r="D414" s="85" t="s">
        <v>168</v>
      </c>
      <c r="E414" s="106">
        <v>60.5</v>
      </c>
      <c r="F414" s="106">
        <v>60.5</v>
      </c>
      <c r="G414" s="106">
        <v>60.5</v>
      </c>
      <c r="H414" s="85">
        <v>1951</v>
      </c>
      <c r="I414" s="102">
        <v>1</v>
      </c>
      <c r="J414" s="85" t="s">
        <v>145</v>
      </c>
      <c r="K414" s="85" t="s">
        <v>9</v>
      </c>
      <c r="L414" s="85"/>
      <c r="M414" s="85"/>
    </row>
    <row r="415" spans="1:13" x14ac:dyDescent="0.3">
      <c r="A415" s="85" t="s">
        <v>14</v>
      </c>
      <c r="B415" s="102" t="s">
        <v>158</v>
      </c>
      <c r="C415" s="300" t="s">
        <v>540</v>
      </c>
      <c r="D415" s="85" t="s">
        <v>98</v>
      </c>
      <c r="E415" s="106">
        <v>0.1</v>
      </c>
      <c r="F415" s="106">
        <v>0.1</v>
      </c>
      <c r="G415" s="106">
        <f>Tableau154[[#This Row],[Gross capacity (MW)]]*Tableau154[[#This Row],[EDF Stake (%)]]</f>
        <v>9.7170000000000006E-2</v>
      </c>
      <c r="H415" s="318"/>
      <c r="I415" s="319">
        <v>0.97170000000000001</v>
      </c>
      <c r="J415" s="85" t="s">
        <v>145</v>
      </c>
      <c r="K415" s="85" t="s">
        <v>14</v>
      </c>
      <c r="L415" s="85"/>
      <c r="M415" s="85"/>
    </row>
    <row r="416" spans="1:13" x14ac:dyDescent="0.3">
      <c r="A416" s="85" t="s">
        <v>14</v>
      </c>
      <c r="B416" s="102" t="s">
        <v>541</v>
      </c>
      <c r="C416" s="300" t="s">
        <v>776</v>
      </c>
      <c r="D416" s="85" t="s">
        <v>98</v>
      </c>
      <c r="E416" s="106">
        <v>0.19900000000000001</v>
      </c>
      <c r="F416" s="106">
        <v>0.2</v>
      </c>
      <c r="G416" s="106">
        <f>Tableau154[[#This Row],[Gross capacity (MW)]]*Tableau154[[#This Row],[EDF Stake (%)]]</f>
        <v>0.19336830000000002</v>
      </c>
      <c r="H416" s="85"/>
      <c r="I416" s="102">
        <v>0.97170000000000001</v>
      </c>
      <c r="J416" s="85" t="s">
        <v>145</v>
      </c>
      <c r="K416" s="85" t="s">
        <v>14</v>
      </c>
      <c r="L416" s="85"/>
      <c r="M416" s="85"/>
    </row>
    <row r="417" spans="1:13" x14ac:dyDescent="0.3">
      <c r="A417" s="85" t="s">
        <v>14</v>
      </c>
      <c r="B417" s="102" t="s">
        <v>152</v>
      </c>
      <c r="C417" s="300" t="s">
        <v>775</v>
      </c>
      <c r="D417" s="85" t="s">
        <v>98</v>
      </c>
      <c r="E417" s="106">
        <v>4.43</v>
      </c>
      <c r="F417" s="106">
        <v>4.43</v>
      </c>
      <c r="G417" s="106">
        <v>4.3</v>
      </c>
      <c r="H417" s="85"/>
      <c r="I417" s="102">
        <v>0.97170000000000001</v>
      </c>
      <c r="J417" s="85" t="s">
        <v>145</v>
      </c>
      <c r="K417" s="85" t="s">
        <v>14</v>
      </c>
      <c r="L417" s="85"/>
      <c r="M417" s="85"/>
    </row>
    <row r="418" spans="1:13" x14ac:dyDescent="0.3">
      <c r="A418" s="85" t="s">
        <v>14</v>
      </c>
      <c r="B418" s="102" t="s">
        <v>152</v>
      </c>
      <c r="C418" s="300" t="s">
        <v>542</v>
      </c>
      <c r="D418" s="85" t="s">
        <v>98</v>
      </c>
      <c r="E418" s="106">
        <v>2.95</v>
      </c>
      <c r="F418" s="106">
        <v>2.95</v>
      </c>
      <c r="G418" s="106">
        <v>2.87</v>
      </c>
      <c r="H418" s="318">
        <v>2022</v>
      </c>
      <c r="I418" s="319">
        <v>0.97170000000000001</v>
      </c>
      <c r="J418" s="85" t="s">
        <v>145</v>
      </c>
      <c r="K418" s="85" t="s">
        <v>14</v>
      </c>
      <c r="L418" s="85"/>
      <c r="M418" s="85"/>
    </row>
    <row r="419" spans="1:13" s="281" customFormat="1" x14ac:dyDescent="0.3">
      <c r="A419" s="85" t="s">
        <v>14</v>
      </c>
      <c r="B419" s="102" t="s">
        <v>152</v>
      </c>
      <c r="C419" s="300" t="s">
        <v>774</v>
      </c>
      <c r="D419" s="85" t="s">
        <v>98</v>
      </c>
      <c r="E419" s="106">
        <v>0</v>
      </c>
      <c r="F419" s="106">
        <v>0</v>
      </c>
      <c r="G419" s="106">
        <v>0</v>
      </c>
      <c r="H419" s="316"/>
      <c r="I419" s="319">
        <v>0.97170000000000001</v>
      </c>
      <c r="J419" s="85" t="s">
        <v>145</v>
      </c>
      <c r="K419" s="85" t="s">
        <v>14</v>
      </c>
    </row>
    <row r="420" spans="1:13" ht="28.8" x14ac:dyDescent="0.3">
      <c r="A420" s="85" t="s">
        <v>14</v>
      </c>
      <c r="B420" s="102" t="s">
        <v>152</v>
      </c>
      <c r="C420" s="300" t="s">
        <v>773</v>
      </c>
      <c r="D420" s="85" t="s">
        <v>98</v>
      </c>
      <c r="E420" s="106">
        <v>0</v>
      </c>
      <c r="F420" s="106">
        <v>0</v>
      </c>
      <c r="G420" s="106">
        <v>0</v>
      </c>
      <c r="H420" s="85"/>
      <c r="I420" s="102">
        <v>0.97170000000000001</v>
      </c>
      <c r="J420" s="85" t="s">
        <v>145</v>
      </c>
      <c r="K420" s="85" t="s">
        <v>14</v>
      </c>
      <c r="L420" s="85"/>
      <c r="M420" s="85"/>
    </row>
    <row r="421" spans="1:13" s="280" customFormat="1" x14ac:dyDescent="0.3">
      <c r="A421" s="85" t="s">
        <v>103</v>
      </c>
      <c r="B421" s="102" t="s">
        <v>606</v>
      </c>
      <c r="C421" s="300" t="s">
        <v>607</v>
      </c>
      <c r="D421" s="85" t="s">
        <v>162</v>
      </c>
      <c r="E421" s="106">
        <v>715</v>
      </c>
      <c r="F421" s="106">
        <v>715</v>
      </c>
      <c r="G421" s="106">
        <f>Tableau154[[#This Row],[EDF Stake (%)]]*Tableau154[[#This Row],[Gross capacity (MW)]]</f>
        <v>402.1875</v>
      </c>
      <c r="H421" s="318">
        <v>2005</v>
      </c>
      <c r="I421" s="319">
        <v>0.5625</v>
      </c>
      <c r="J421" s="85" t="s">
        <v>145</v>
      </c>
      <c r="K421" s="85" t="s">
        <v>15</v>
      </c>
      <c r="L421" s="281"/>
      <c r="M421" s="281"/>
    </row>
    <row r="422" spans="1:13" x14ac:dyDescent="0.3">
      <c r="A422" s="85" t="s">
        <v>14</v>
      </c>
      <c r="B422" s="102" t="s">
        <v>152</v>
      </c>
      <c r="C422" s="300" t="s">
        <v>543</v>
      </c>
      <c r="D422" s="85" t="s">
        <v>154</v>
      </c>
      <c r="E422" s="106">
        <v>0.36</v>
      </c>
      <c r="F422" s="106">
        <v>0.36</v>
      </c>
      <c r="G422" s="106">
        <f>Tableau154[[#This Row],[Gross capacity (MW)]]*Tableau154[[#This Row],[EDF Stake (%)]]</f>
        <v>0.34981200000000001</v>
      </c>
      <c r="H422" s="318"/>
      <c r="I422" s="319">
        <v>0.97170000000000001</v>
      </c>
      <c r="J422" s="85" t="s">
        <v>145</v>
      </c>
      <c r="K422" s="85" t="s">
        <v>14</v>
      </c>
      <c r="L422" s="85"/>
      <c r="M422" s="85"/>
    </row>
    <row r="423" spans="1:13" x14ac:dyDescent="0.3">
      <c r="A423" s="85" t="s">
        <v>79</v>
      </c>
      <c r="B423" s="102" t="s">
        <v>182</v>
      </c>
      <c r="C423" s="300" t="s">
        <v>544</v>
      </c>
      <c r="D423" s="85" t="s">
        <v>168</v>
      </c>
      <c r="E423" s="106">
        <v>109.4</v>
      </c>
      <c r="F423" s="106">
        <v>109.4</v>
      </c>
      <c r="G423" s="106">
        <v>109.4</v>
      </c>
      <c r="H423" s="85">
        <v>1965</v>
      </c>
      <c r="I423" s="102">
        <v>1</v>
      </c>
      <c r="J423" s="85" t="s">
        <v>145</v>
      </c>
      <c r="K423" s="85" t="s">
        <v>9</v>
      </c>
      <c r="L423" s="85"/>
      <c r="M423" s="85"/>
    </row>
    <row r="424" spans="1:13" x14ac:dyDescent="0.3">
      <c r="A424" s="85" t="s">
        <v>14</v>
      </c>
      <c r="B424" s="102" t="s">
        <v>160</v>
      </c>
      <c r="C424" s="300" t="s">
        <v>545</v>
      </c>
      <c r="D424" s="85" t="s">
        <v>98</v>
      </c>
      <c r="E424" s="106">
        <v>1</v>
      </c>
      <c r="F424" s="106">
        <v>0.999</v>
      </c>
      <c r="G424" s="106">
        <f>Tableau154[[#This Row],[Gross capacity (MW)]]*Tableau154[[#This Row],[EDF Stake (%)]]</f>
        <v>0.97170000000000001</v>
      </c>
      <c r="H424" s="318">
        <v>2011</v>
      </c>
      <c r="I424" s="319">
        <v>0.97170000000000001</v>
      </c>
      <c r="J424" s="85" t="s">
        <v>145</v>
      </c>
      <c r="K424" s="85" t="s">
        <v>14</v>
      </c>
      <c r="L424" s="85"/>
      <c r="M424" s="85"/>
    </row>
    <row r="425" spans="1:13" x14ac:dyDescent="0.3">
      <c r="A425" s="85" t="s">
        <v>14</v>
      </c>
      <c r="B425" s="102" t="s">
        <v>152</v>
      </c>
      <c r="C425" s="300" t="s">
        <v>546</v>
      </c>
      <c r="D425" s="85" t="s">
        <v>154</v>
      </c>
      <c r="E425" s="106">
        <v>4.5</v>
      </c>
      <c r="F425" s="106">
        <v>4.5</v>
      </c>
      <c r="G425" s="106">
        <f>Tableau154[[#This Row],[Gross capacity (MW)]]*Tableau154[[#This Row],[EDF Stake (%)]]</f>
        <v>4.3726500000000001</v>
      </c>
      <c r="H425" s="85">
        <v>2017</v>
      </c>
      <c r="I425" s="102">
        <v>0.97170000000000001</v>
      </c>
      <c r="J425" s="85" t="s">
        <v>145</v>
      </c>
      <c r="K425" s="85" t="s">
        <v>14</v>
      </c>
      <c r="L425" s="85"/>
      <c r="M425" s="85"/>
    </row>
    <row r="426" spans="1:13" x14ac:dyDescent="0.3">
      <c r="A426" s="85" t="s">
        <v>14</v>
      </c>
      <c r="B426" s="102" t="s">
        <v>160</v>
      </c>
      <c r="C426" s="300" t="s">
        <v>547</v>
      </c>
      <c r="D426" s="85" t="s">
        <v>168</v>
      </c>
      <c r="E426" s="106">
        <v>92.67</v>
      </c>
      <c r="F426" s="106">
        <v>92.67</v>
      </c>
      <c r="G426" s="106">
        <v>90.04</v>
      </c>
      <c r="H426" s="318" t="s">
        <v>548</v>
      </c>
      <c r="I426" s="319">
        <v>0.97170000000000001</v>
      </c>
      <c r="J426" s="85" t="s">
        <v>145</v>
      </c>
      <c r="K426" s="85" t="s">
        <v>14</v>
      </c>
      <c r="L426" s="85"/>
      <c r="M426" s="85"/>
    </row>
    <row r="427" spans="1:13" x14ac:dyDescent="0.3">
      <c r="A427" s="85" t="s">
        <v>14</v>
      </c>
      <c r="B427" s="102" t="s">
        <v>143</v>
      </c>
      <c r="C427" s="300" t="s">
        <v>549</v>
      </c>
      <c r="D427" s="85" t="s">
        <v>98</v>
      </c>
      <c r="E427" s="106">
        <v>4.5999999999999996</v>
      </c>
      <c r="F427" s="106">
        <v>4.5999999999999996</v>
      </c>
      <c r="G427" s="106">
        <v>2.2799999999999998</v>
      </c>
      <c r="H427" s="85">
        <v>2023</v>
      </c>
      <c r="I427" s="102">
        <v>0.97170000000000001</v>
      </c>
      <c r="J427" s="85" t="s">
        <v>145</v>
      </c>
      <c r="K427" s="85" t="s">
        <v>14</v>
      </c>
      <c r="L427" s="85"/>
      <c r="M427" s="85"/>
    </row>
    <row r="428" spans="1:13" x14ac:dyDescent="0.3">
      <c r="A428" s="85" t="s">
        <v>14</v>
      </c>
      <c r="B428" s="102" t="s">
        <v>152</v>
      </c>
      <c r="C428" s="300" t="s">
        <v>550</v>
      </c>
      <c r="D428" s="85" t="s">
        <v>154</v>
      </c>
      <c r="E428" s="106">
        <v>4.4039999999999999</v>
      </c>
      <c r="F428" s="106">
        <v>4.4039999999999999</v>
      </c>
      <c r="G428" s="106">
        <f>Tableau154[[#This Row],[Gross capacity (MW)]]*Tableau154[[#This Row],[EDF Stake (%)]]</f>
        <v>4.2793668</v>
      </c>
      <c r="H428" s="318">
        <v>2016</v>
      </c>
      <c r="I428" s="319">
        <v>0.97170000000000001</v>
      </c>
      <c r="J428" s="85" t="s">
        <v>145</v>
      </c>
      <c r="K428" s="85" t="s">
        <v>14</v>
      </c>
      <c r="L428" s="85"/>
      <c r="M428" s="85"/>
    </row>
    <row r="429" spans="1:13" x14ac:dyDescent="0.3">
      <c r="A429" s="85" t="s">
        <v>428</v>
      </c>
      <c r="B429" s="102" t="s">
        <v>182</v>
      </c>
      <c r="C429" s="300" t="s">
        <v>551</v>
      </c>
      <c r="D429" s="85" t="s">
        <v>168</v>
      </c>
      <c r="E429" s="106">
        <v>206</v>
      </c>
      <c r="F429" s="106">
        <f>Tableau154[[#This Row],[Gross capacity (MW)]]</f>
        <v>206</v>
      </c>
      <c r="G429" s="106">
        <f>Tableau154[[#This Row],[Gross capacity (MW)]]*Tableau154[[#This Row],[EDF Stake (%)]]</f>
        <v>206</v>
      </c>
      <c r="H429" s="85" t="s">
        <v>197</v>
      </c>
      <c r="I429" s="102">
        <v>1</v>
      </c>
      <c r="J429" s="85" t="s">
        <v>145</v>
      </c>
      <c r="K429" s="85" t="s">
        <v>196</v>
      </c>
      <c r="L429" s="85"/>
      <c r="M429" s="85"/>
    </row>
    <row r="430" spans="1:13" x14ac:dyDescent="0.3">
      <c r="A430" s="85" t="s">
        <v>410</v>
      </c>
      <c r="B430" s="102" t="s">
        <v>182</v>
      </c>
      <c r="C430" s="300" t="s">
        <v>551</v>
      </c>
      <c r="D430" s="85" t="s">
        <v>168</v>
      </c>
      <c r="E430" s="106">
        <v>132.1</v>
      </c>
      <c r="F430" s="106">
        <f>Tableau154[[#This Row],[Gross capacity (MW)]]</f>
        <v>132.1</v>
      </c>
      <c r="G430" s="106">
        <f>Tableau154[[#This Row],[Gross capacity (MW)]]*Tableau154[[#This Row],[EDF Stake (%)]]</f>
        <v>132.1</v>
      </c>
      <c r="H430" s="318" t="s">
        <v>197</v>
      </c>
      <c r="I430" s="319">
        <v>1</v>
      </c>
      <c r="J430" s="85" t="s">
        <v>145</v>
      </c>
      <c r="K430" s="85" t="s">
        <v>196</v>
      </c>
      <c r="L430" s="85"/>
      <c r="M430" s="85"/>
    </row>
    <row r="431" spans="1:13" x14ac:dyDescent="0.3">
      <c r="A431" s="85" t="s">
        <v>281</v>
      </c>
      <c r="B431" s="102" t="s">
        <v>182</v>
      </c>
      <c r="C431" s="300" t="s">
        <v>551</v>
      </c>
      <c r="D431" s="85" t="s">
        <v>184</v>
      </c>
      <c r="E431" s="307">
        <v>7.99</v>
      </c>
      <c r="F431" s="106">
        <f>Tableau154[[#This Row],[Gross capacity (MW)]]</f>
        <v>7.99</v>
      </c>
      <c r="G431" s="106">
        <f>Tableau154[[#This Row],[Gross capacity (MW)]]*Tableau154[[#This Row],[EDF Stake (%)]]</f>
        <v>7.99</v>
      </c>
      <c r="H431" s="85" t="s">
        <v>197</v>
      </c>
      <c r="I431" s="102">
        <v>1</v>
      </c>
      <c r="J431" s="85" t="s">
        <v>145</v>
      </c>
      <c r="K431" s="85" t="s">
        <v>196</v>
      </c>
      <c r="L431" s="85"/>
      <c r="M431" s="85"/>
    </row>
    <row r="432" spans="1:13" x14ac:dyDescent="0.3">
      <c r="A432" s="85" t="s">
        <v>396</v>
      </c>
      <c r="B432" s="102" t="s">
        <v>194</v>
      </c>
      <c r="C432" s="300" t="s">
        <v>552</v>
      </c>
      <c r="D432" s="85" t="s">
        <v>184</v>
      </c>
      <c r="E432" s="106">
        <v>210.71999999999997</v>
      </c>
      <c r="F432" s="106">
        <f>+Tableau154[[#This Row],[Gross capacity (MW)]]</f>
        <v>210.71999999999997</v>
      </c>
      <c r="G432" s="106">
        <f>Tableau154[[#This Row],[Gross capacity (MW)]]*Tableau154[[#This Row],[EDF Stake (%)]]</f>
        <v>210.71999999999997</v>
      </c>
      <c r="H432" s="318">
        <v>2015</v>
      </c>
      <c r="I432" s="319">
        <v>1</v>
      </c>
      <c r="J432" s="85" t="s">
        <v>145</v>
      </c>
      <c r="K432" s="85" t="s">
        <v>196</v>
      </c>
      <c r="L432" s="85"/>
      <c r="M432" s="85"/>
    </row>
    <row r="433" spans="1:13" ht="28.8" x14ac:dyDescent="0.3">
      <c r="A433" s="85" t="s">
        <v>193</v>
      </c>
      <c r="B433" s="102" t="s">
        <v>182</v>
      </c>
      <c r="C433" s="300" t="s">
        <v>802</v>
      </c>
      <c r="D433" s="85" t="s">
        <v>184</v>
      </c>
      <c r="E433" s="106">
        <v>103</v>
      </c>
      <c r="F433" s="106">
        <f>Tableau154[[#This Row],[Gross capacity (MW)]]</f>
        <v>103</v>
      </c>
      <c r="G433" s="106">
        <f>Tableau154[[#This Row],[Gross capacity (MW)]]*Tableau154[[#This Row],[EDF Stake (%)]]</f>
        <v>103</v>
      </c>
      <c r="H433" s="85" t="s">
        <v>197</v>
      </c>
      <c r="I433" s="102">
        <v>1</v>
      </c>
      <c r="J433" s="85" t="s">
        <v>145</v>
      </c>
      <c r="K433" s="85" t="s">
        <v>196</v>
      </c>
      <c r="L433" s="85"/>
      <c r="M433" s="85"/>
    </row>
    <row r="434" spans="1:13" x14ac:dyDescent="0.3">
      <c r="A434" s="85" t="s">
        <v>79</v>
      </c>
      <c r="B434" s="102" t="s">
        <v>182</v>
      </c>
      <c r="C434" s="300" t="s">
        <v>553</v>
      </c>
      <c r="D434" s="85" t="s">
        <v>168</v>
      </c>
      <c r="E434" s="106">
        <v>51.3</v>
      </c>
      <c r="F434" s="106">
        <v>51.3</v>
      </c>
      <c r="G434" s="106">
        <v>51.3</v>
      </c>
      <c r="H434" s="318">
        <v>1944</v>
      </c>
      <c r="I434" s="319">
        <v>1</v>
      </c>
      <c r="J434" s="85" t="s">
        <v>145</v>
      </c>
      <c r="K434" s="85" t="s">
        <v>9</v>
      </c>
      <c r="L434" s="85"/>
      <c r="M434" s="85"/>
    </row>
    <row r="435" spans="1:13" x14ac:dyDescent="0.3">
      <c r="A435" s="85" t="s">
        <v>410</v>
      </c>
      <c r="B435" s="102" t="s">
        <v>194</v>
      </c>
      <c r="C435" s="300" t="s">
        <v>554</v>
      </c>
      <c r="D435" s="85" t="s">
        <v>746</v>
      </c>
      <c r="E435" s="106">
        <v>210.71999999999997</v>
      </c>
      <c r="F435" s="106">
        <f>+Tableau154[[#This Row],[Gross capacity (MW)]]</f>
        <v>210.71999999999997</v>
      </c>
      <c r="G435" s="106">
        <f>Tableau154[[#This Row],[Gross capacity (MW)]]*Tableau154[[#This Row],[EDF Stake (%)]]</f>
        <v>210.71999999999997</v>
      </c>
      <c r="H435" s="85">
        <v>2013</v>
      </c>
      <c r="I435" s="102">
        <v>1</v>
      </c>
      <c r="J435" s="85" t="s">
        <v>145</v>
      </c>
      <c r="K435" s="85" t="s">
        <v>196</v>
      </c>
      <c r="L435" s="85"/>
      <c r="M435" s="85"/>
    </row>
    <row r="436" spans="1:13" x14ac:dyDescent="0.3">
      <c r="A436" s="85" t="s">
        <v>79</v>
      </c>
      <c r="B436" s="102" t="s">
        <v>182</v>
      </c>
      <c r="C436" s="300" t="s">
        <v>555</v>
      </c>
      <c r="D436" s="85" t="s">
        <v>168</v>
      </c>
      <c r="E436" s="106">
        <v>56.23</v>
      </c>
      <c r="F436" s="106">
        <v>56.23</v>
      </c>
      <c r="G436" s="106">
        <v>56.23</v>
      </c>
      <c r="H436" s="318">
        <v>1941</v>
      </c>
      <c r="I436" s="319">
        <v>1</v>
      </c>
      <c r="J436" s="85" t="s">
        <v>145</v>
      </c>
      <c r="K436" s="85" t="s">
        <v>9</v>
      </c>
      <c r="L436" s="85"/>
      <c r="M436" s="85"/>
    </row>
    <row r="437" spans="1:13" x14ac:dyDescent="0.3">
      <c r="A437" s="85" t="s">
        <v>79</v>
      </c>
      <c r="B437" s="102" t="s">
        <v>182</v>
      </c>
      <c r="C437" s="300" t="s">
        <v>556</v>
      </c>
      <c r="D437" s="85" t="s">
        <v>168</v>
      </c>
      <c r="E437" s="106">
        <v>189.2</v>
      </c>
      <c r="F437" s="106">
        <v>189.2</v>
      </c>
      <c r="G437" s="106">
        <v>189.2</v>
      </c>
      <c r="H437" s="85">
        <v>1954</v>
      </c>
      <c r="I437" s="102">
        <v>1</v>
      </c>
      <c r="J437" s="85" t="s">
        <v>145</v>
      </c>
      <c r="K437" s="85" t="s">
        <v>9</v>
      </c>
      <c r="L437" s="85"/>
      <c r="M437" s="85"/>
    </row>
    <row r="438" spans="1:13" x14ac:dyDescent="0.3">
      <c r="A438" s="85" t="s">
        <v>14</v>
      </c>
      <c r="B438" s="102" t="s">
        <v>160</v>
      </c>
      <c r="C438" s="300" t="s">
        <v>772</v>
      </c>
      <c r="D438" s="85" t="s">
        <v>162</v>
      </c>
      <c r="E438" s="106">
        <v>754.97</v>
      </c>
      <c r="F438" s="106">
        <v>754.97</v>
      </c>
      <c r="G438" s="106">
        <v>733.6</v>
      </c>
      <c r="H438" s="85">
        <v>2023</v>
      </c>
      <c r="I438" s="102">
        <v>0.97170000000000001</v>
      </c>
      <c r="J438" s="85" t="s">
        <v>145</v>
      </c>
      <c r="K438" s="85" t="s">
        <v>14</v>
      </c>
      <c r="L438" s="85"/>
      <c r="M438" s="85"/>
    </row>
    <row r="439" spans="1:13" x14ac:dyDescent="0.3">
      <c r="A439" s="85" t="s">
        <v>14</v>
      </c>
      <c r="B439" s="102" t="s">
        <v>294</v>
      </c>
      <c r="C439" s="300" t="s">
        <v>771</v>
      </c>
      <c r="D439" s="85" t="s">
        <v>166</v>
      </c>
      <c r="E439" s="106">
        <v>0.99</v>
      </c>
      <c r="F439" s="106">
        <v>0.99</v>
      </c>
      <c r="G439" s="106">
        <v>0.96</v>
      </c>
      <c r="H439" s="316">
        <v>2024</v>
      </c>
      <c r="I439" s="319">
        <v>0.97170000000000001</v>
      </c>
      <c r="J439" s="85" t="s">
        <v>145</v>
      </c>
      <c r="K439" s="85" t="s">
        <v>14</v>
      </c>
      <c r="L439" s="85"/>
      <c r="M439" s="85"/>
    </row>
    <row r="440" spans="1:13" x14ac:dyDescent="0.3">
      <c r="A440" s="85" t="s">
        <v>94</v>
      </c>
      <c r="B440" s="102" t="s">
        <v>123</v>
      </c>
      <c r="C440" s="300" t="s">
        <v>557</v>
      </c>
      <c r="D440" s="85" t="s">
        <v>743</v>
      </c>
      <c r="E440" s="106">
        <v>4.5999999999999996</v>
      </c>
      <c r="F440" s="106">
        <v>4.5999999999999996</v>
      </c>
      <c r="G440" s="106">
        <f>Tableau154[[#This Row],[EDF Stake (%)]]*Tableau154[[#This Row],[Gross capacity (MW)]]</f>
        <v>3.1569799999999999</v>
      </c>
      <c r="H440" s="85">
        <v>2016</v>
      </c>
      <c r="I440" s="102">
        <v>0.68630000000000002</v>
      </c>
      <c r="J440" s="85" t="s">
        <v>145</v>
      </c>
      <c r="K440" s="85" t="s">
        <v>15</v>
      </c>
      <c r="L440" s="85"/>
      <c r="M440" s="85"/>
    </row>
    <row r="441" spans="1:13" x14ac:dyDescent="0.3">
      <c r="A441" s="85" t="s">
        <v>13</v>
      </c>
      <c r="B441" s="102" t="s">
        <v>379</v>
      </c>
      <c r="C441" s="300" t="s">
        <v>696</v>
      </c>
      <c r="D441" s="85" t="s">
        <v>745</v>
      </c>
      <c r="E441" s="106" t="s">
        <v>197</v>
      </c>
      <c r="F441" s="106" t="s">
        <v>197</v>
      </c>
      <c r="G441" s="106">
        <v>107</v>
      </c>
      <c r="H441" s="318" t="s">
        <v>197</v>
      </c>
      <c r="I441" s="319" t="s">
        <v>197</v>
      </c>
      <c r="J441" s="85" t="s">
        <v>145</v>
      </c>
      <c r="K441" s="85" t="s">
        <v>13</v>
      </c>
      <c r="L441" s="85"/>
      <c r="M441" s="85"/>
    </row>
    <row r="442" spans="1:13" x14ac:dyDescent="0.3">
      <c r="A442" s="85" t="s">
        <v>14</v>
      </c>
      <c r="B442" s="102" t="s">
        <v>160</v>
      </c>
      <c r="C442" s="300" t="s">
        <v>558</v>
      </c>
      <c r="D442" s="85" t="s">
        <v>147</v>
      </c>
      <c r="E442" s="106">
        <v>0.02</v>
      </c>
      <c r="F442" s="106">
        <v>0.02</v>
      </c>
      <c r="G442" s="106">
        <f>Tableau154[[#This Row],[Gross capacity (MW)]]*Tableau154[[#This Row],[EDF Stake (%)]]</f>
        <v>1.9434E-2</v>
      </c>
      <c r="H442" s="318">
        <v>2008</v>
      </c>
      <c r="I442" s="319">
        <v>0.97170000000000001</v>
      </c>
      <c r="J442" s="85" t="s">
        <v>145</v>
      </c>
      <c r="K442" s="85" t="s">
        <v>14</v>
      </c>
      <c r="L442" s="85"/>
      <c r="M442" s="85"/>
    </row>
    <row r="443" spans="1:13" s="44" customFormat="1" ht="15" customHeight="1" x14ac:dyDescent="0.3">
      <c r="A443" s="85" t="s">
        <v>79</v>
      </c>
      <c r="B443" s="102" t="s">
        <v>182</v>
      </c>
      <c r="C443" s="300" t="s">
        <v>559</v>
      </c>
      <c r="D443" s="85" t="s">
        <v>560</v>
      </c>
      <c r="E443" s="106">
        <v>240</v>
      </c>
      <c r="F443" s="106">
        <v>240</v>
      </c>
      <c r="G443" s="106">
        <v>240</v>
      </c>
      <c r="H443" s="85">
        <v>1966</v>
      </c>
      <c r="I443" s="102">
        <v>1</v>
      </c>
      <c r="J443" s="85" t="s">
        <v>145</v>
      </c>
      <c r="K443" s="85" t="s">
        <v>9</v>
      </c>
      <c r="L443" s="45"/>
      <c r="M443" s="45"/>
    </row>
    <row r="444" spans="1:13" s="44" customFormat="1" ht="15" customHeight="1" x14ac:dyDescent="0.3">
      <c r="A444" s="85" t="s">
        <v>79</v>
      </c>
      <c r="B444" s="102" t="s">
        <v>182</v>
      </c>
      <c r="C444" s="300" t="s">
        <v>561</v>
      </c>
      <c r="D444" s="85" t="s">
        <v>168</v>
      </c>
      <c r="E444" s="106">
        <v>124</v>
      </c>
      <c r="F444" s="106">
        <v>124</v>
      </c>
      <c r="G444" s="106">
        <v>124</v>
      </c>
      <c r="H444" s="318">
        <v>1954</v>
      </c>
      <c r="I444" s="319">
        <v>1</v>
      </c>
      <c r="J444" s="85" t="s">
        <v>145</v>
      </c>
      <c r="K444" s="85" t="s">
        <v>9</v>
      </c>
      <c r="L444" s="45"/>
      <c r="M444" s="45"/>
    </row>
    <row r="445" spans="1:13" x14ac:dyDescent="0.3">
      <c r="A445" s="85" t="s">
        <v>78</v>
      </c>
      <c r="B445" s="102" t="s">
        <v>321</v>
      </c>
      <c r="C445" s="300" t="s">
        <v>562</v>
      </c>
      <c r="D445" s="85" t="s">
        <v>98</v>
      </c>
      <c r="E445" s="106">
        <v>134.94999999999999</v>
      </c>
      <c r="F445" s="106">
        <v>0</v>
      </c>
      <c r="G445" s="106">
        <f>Tableau154[[#This Row],[Gross capacity (MW)]]*Tableau154[[#This Row],[EDF Stake (%)]]</f>
        <v>67.474999999999994</v>
      </c>
      <c r="H445" s="85" t="s">
        <v>197</v>
      </c>
      <c r="I445" s="102">
        <v>0.5</v>
      </c>
      <c r="J445" s="85" t="s">
        <v>175</v>
      </c>
      <c r="K445" s="85" t="s">
        <v>9</v>
      </c>
      <c r="L445" s="85"/>
      <c r="M445" s="85"/>
    </row>
    <row r="446" spans="1:13" x14ac:dyDescent="0.3">
      <c r="A446" s="85" t="s">
        <v>78</v>
      </c>
      <c r="B446" s="102" t="s">
        <v>321</v>
      </c>
      <c r="C446" s="300" t="s">
        <v>562</v>
      </c>
      <c r="D446" s="85" t="s">
        <v>147</v>
      </c>
      <c r="E446" s="106">
        <v>211.7</v>
      </c>
      <c r="F446" s="106">
        <v>0</v>
      </c>
      <c r="G446" s="106">
        <f>Tableau154[[#This Row],[EDF Stake (%)]]*Tableau154[[#This Row],[Gross capacity (MW)]]</f>
        <v>105.85</v>
      </c>
      <c r="H446" s="318" t="s">
        <v>197</v>
      </c>
      <c r="I446" s="319">
        <v>0.5</v>
      </c>
      <c r="J446" s="85" t="s">
        <v>175</v>
      </c>
      <c r="K446" s="85" t="s">
        <v>9</v>
      </c>
      <c r="L446" s="85"/>
      <c r="M446" s="85"/>
    </row>
    <row r="447" spans="1:13" x14ac:dyDescent="0.3">
      <c r="A447" s="85" t="s">
        <v>79</v>
      </c>
      <c r="B447" s="102" t="s">
        <v>182</v>
      </c>
      <c r="C447" s="300" t="s">
        <v>563</v>
      </c>
      <c r="D447" s="85" t="s">
        <v>168</v>
      </c>
      <c r="E447" s="106">
        <v>800</v>
      </c>
      <c r="F447" s="106">
        <v>800</v>
      </c>
      <c r="G447" s="106">
        <v>800</v>
      </c>
      <c r="H447" s="85">
        <v>1976</v>
      </c>
      <c r="I447" s="102">
        <v>1</v>
      </c>
      <c r="J447" s="85" t="s">
        <v>145</v>
      </c>
      <c r="K447" s="85" t="s">
        <v>9</v>
      </c>
      <c r="L447" s="85"/>
      <c r="M447" s="85"/>
    </row>
    <row r="448" spans="1:13" x14ac:dyDescent="0.3">
      <c r="A448" s="85" t="s">
        <v>79</v>
      </c>
      <c r="B448" s="102" t="s">
        <v>182</v>
      </c>
      <c r="C448" s="300" t="s">
        <v>564</v>
      </c>
      <c r="D448" s="85" t="s">
        <v>168</v>
      </c>
      <c r="E448" s="106">
        <v>168.6</v>
      </c>
      <c r="F448" s="106">
        <v>168.6</v>
      </c>
      <c r="G448" s="106">
        <v>168.6</v>
      </c>
      <c r="H448" s="318">
        <v>1963</v>
      </c>
      <c r="I448" s="319">
        <v>1</v>
      </c>
      <c r="J448" s="85" t="s">
        <v>145</v>
      </c>
      <c r="K448" s="85" t="s">
        <v>9</v>
      </c>
      <c r="L448" s="85"/>
      <c r="M448" s="85"/>
    </row>
    <row r="449" spans="1:13" x14ac:dyDescent="0.3">
      <c r="A449" s="85" t="s">
        <v>94</v>
      </c>
      <c r="B449" s="102" t="s">
        <v>123</v>
      </c>
      <c r="C449" s="300" t="s">
        <v>565</v>
      </c>
      <c r="D449" s="85" t="s">
        <v>743</v>
      </c>
      <c r="E449" s="106">
        <v>10.24</v>
      </c>
      <c r="F449" s="106">
        <v>10.24</v>
      </c>
      <c r="G449" s="106">
        <f>Tableau154[[#This Row],[EDF Stake (%)]]*Tableau154[[#This Row],[Gross capacity (MW)]]</f>
        <v>7.0277120000000002</v>
      </c>
      <c r="H449" s="85">
        <v>2016</v>
      </c>
      <c r="I449" s="102">
        <v>0.68630000000000002</v>
      </c>
      <c r="J449" s="85" t="s">
        <v>145</v>
      </c>
      <c r="K449" s="85" t="s">
        <v>15</v>
      </c>
      <c r="L449" s="85"/>
      <c r="M449" s="85"/>
    </row>
    <row r="450" spans="1:13" x14ac:dyDescent="0.3">
      <c r="A450" s="85" t="s">
        <v>14</v>
      </c>
      <c r="B450" s="102" t="s">
        <v>170</v>
      </c>
      <c r="C450" s="300" t="s">
        <v>566</v>
      </c>
      <c r="D450" s="85" t="s">
        <v>147</v>
      </c>
      <c r="E450" s="106">
        <v>38</v>
      </c>
      <c r="F450" s="106">
        <v>38</v>
      </c>
      <c r="G450" s="106">
        <v>18.829999999999998</v>
      </c>
      <c r="H450" s="318">
        <v>2012</v>
      </c>
      <c r="I450" s="319">
        <v>0.97170000000000001</v>
      </c>
      <c r="J450" s="85" t="s">
        <v>145</v>
      </c>
      <c r="K450" s="85" t="s">
        <v>14</v>
      </c>
      <c r="L450" s="85"/>
      <c r="M450" s="85"/>
    </row>
    <row r="451" spans="1:13" x14ac:dyDescent="0.3">
      <c r="A451" s="85" t="s">
        <v>94</v>
      </c>
      <c r="B451" s="102" t="s">
        <v>123</v>
      </c>
      <c r="C451" s="300" t="s">
        <v>567</v>
      </c>
      <c r="D451" s="85" t="s">
        <v>162</v>
      </c>
      <c r="E451" s="106">
        <v>375</v>
      </c>
      <c r="F451" s="106">
        <v>375</v>
      </c>
      <c r="G451" s="106">
        <f>Tableau154[[#This Row],[EDF Stake (%)]]*Tableau154[[#This Row],[Gross capacity (MW)]]</f>
        <v>257.36250000000001</v>
      </c>
      <c r="H451" s="85">
        <v>1997</v>
      </c>
      <c r="I451" s="102">
        <v>0.68630000000000002</v>
      </c>
      <c r="J451" s="85" t="s">
        <v>145</v>
      </c>
      <c r="K451" s="85" t="s">
        <v>15</v>
      </c>
      <c r="L451" s="85"/>
      <c r="M451" s="85"/>
    </row>
    <row r="452" spans="1:13" x14ac:dyDescent="0.3">
      <c r="A452" s="85" t="s">
        <v>14</v>
      </c>
      <c r="B452" s="102" t="s">
        <v>170</v>
      </c>
      <c r="C452" s="300" t="s">
        <v>568</v>
      </c>
      <c r="D452" s="85" t="s">
        <v>147</v>
      </c>
      <c r="E452" s="106">
        <v>15.84</v>
      </c>
      <c r="F452" s="106">
        <v>15.84</v>
      </c>
      <c r="G452" s="106">
        <v>7.85</v>
      </c>
      <c r="H452" s="318">
        <v>2005</v>
      </c>
      <c r="I452" s="319">
        <v>0.97170000000000001</v>
      </c>
      <c r="J452" s="85" t="s">
        <v>145</v>
      </c>
      <c r="K452" s="85" t="s">
        <v>14</v>
      </c>
      <c r="L452" s="85"/>
      <c r="M452" s="85"/>
    </row>
    <row r="453" spans="1:13" x14ac:dyDescent="0.3">
      <c r="A453" s="85" t="s">
        <v>14</v>
      </c>
      <c r="B453" s="102" t="s">
        <v>170</v>
      </c>
      <c r="C453" s="300" t="s">
        <v>569</v>
      </c>
      <c r="D453" s="85" t="s">
        <v>147</v>
      </c>
      <c r="E453" s="106">
        <v>29.7</v>
      </c>
      <c r="F453" s="106">
        <v>29.7</v>
      </c>
      <c r="G453" s="106">
        <v>14.72</v>
      </c>
      <c r="H453" s="85">
        <v>2021</v>
      </c>
      <c r="I453" s="102">
        <v>0.97170000000000001</v>
      </c>
      <c r="J453" s="85" t="s">
        <v>145</v>
      </c>
      <c r="K453" s="85" t="s">
        <v>14</v>
      </c>
      <c r="L453" s="85"/>
      <c r="M453" s="85"/>
    </row>
    <row r="454" spans="1:13" x14ac:dyDescent="0.3">
      <c r="A454" s="85" t="s">
        <v>14</v>
      </c>
      <c r="B454" s="102" t="s">
        <v>170</v>
      </c>
      <c r="C454" s="300" t="s">
        <v>570</v>
      </c>
      <c r="D454" s="85" t="s">
        <v>147</v>
      </c>
      <c r="E454" s="106">
        <v>5.25</v>
      </c>
      <c r="F454" s="106">
        <v>5.25</v>
      </c>
      <c r="G454" s="106">
        <v>2.6</v>
      </c>
      <c r="H454" s="318">
        <v>2000</v>
      </c>
      <c r="I454" s="319">
        <v>0.97170000000000001</v>
      </c>
      <c r="J454" s="85" t="s">
        <v>145</v>
      </c>
      <c r="K454" s="85" t="s">
        <v>14</v>
      </c>
      <c r="L454" s="85"/>
      <c r="M454" s="85"/>
    </row>
    <row r="455" spans="1:13" x14ac:dyDescent="0.3">
      <c r="A455" s="85" t="s">
        <v>14</v>
      </c>
      <c r="B455" s="102" t="s">
        <v>170</v>
      </c>
      <c r="C455" s="300" t="s">
        <v>571</v>
      </c>
      <c r="D455" s="85" t="s">
        <v>147</v>
      </c>
      <c r="E455" s="106">
        <v>6</v>
      </c>
      <c r="F455" s="106">
        <v>6</v>
      </c>
      <c r="G455" s="106">
        <v>2.97</v>
      </c>
      <c r="H455" s="85">
        <v>2002</v>
      </c>
      <c r="I455" s="102">
        <v>0.97170000000000001</v>
      </c>
      <c r="J455" s="85" t="s">
        <v>145</v>
      </c>
      <c r="K455" s="85" t="s">
        <v>14</v>
      </c>
      <c r="L455" s="85"/>
      <c r="M455" s="85"/>
    </row>
    <row r="456" spans="1:13" x14ac:dyDescent="0.3">
      <c r="A456" s="85" t="s">
        <v>87</v>
      </c>
      <c r="B456" s="102" t="s">
        <v>754</v>
      </c>
      <c r="C456" s="300" t="s">
        <v>755</v>
      </c>
      <c r="D456" s="85" t="s">
        <v>743</v>
      </c>
      <c r="E456" s="106">
        <v>88</v>
      </c>
      <c r="F456" s="106">
        <v>88</v>
      </c>
      <c r="G456" s="106">
        <v>88</v>
      </c>
      <c r="H456" s="85">
        <v>2021</v>
      </c>
      <c r="I456" s="102">
        <v>1</v>
      </c>
      <c r="J456" s="85" t="s">
        <v>145</v>
      </c>
      <c r="K456" s="85" t="s">
        <v>11</v>
      </c>
      <c r="L456" s="85"/>
      <c r="M456" s="85"/>
    </row>
    <row r="457" spans="1:13" x14ac:dyDescent="0.3">
      <c r="A457" s="85" t="s">
        <v>87</v>
      </c>
      <c r="B457" s="102" t="s">
        <v>754</v>
      </c>
      <c r="C457" s="300" t="s">
        <v>753</v>
      </c>
      <c r="D457" s="85" t="s">
        <v>743</v>
      </c>
      <c r="E457" s="106">
        <v>96</v>
      </c>
      <c r="F457" s="106">
        <v>96</v>
      </c>
      <c r="G457" s="106">
        <v>96</v>
      </c>
      <c r="H457" s="318">
        <v>2023</v>
      </c>
      <c r="I457" s="319">
        <v>1</v>
      </c>
      <c r="J457" s="85" t="s">
        <v>145</v>
      </c>
      <c r="K457" s="85" t="s">
        <v>11</v>
      </c>
      <c r="L457" s="85"/>
      <c r="M457" s="85"/>
    </row>
    <row r="458" spans="1:13" x14ac:dyDescent="0.3">
      <c r="A458" s="314" t="s">
        <v>197</v>
      </c>
      <c r="B458" s="313" t="s">
        <v>488</v>
      </c>
      <c r="C458" s="321" t="s">
        <v>179</v>
      </c>
      <c r="D458" s="314" t="s">
        <v>7</v>
      </c>
      <c r="E458" s="307" t="s">
        <v>197</v>
      </c>
      <c r="F458" s="307">
        <v>0</v>
      </c>
      <c r="G458" s="307">
        <v>-0.71090308000020697</v>
      </c>
      <c r="H458" s="316" t="s">
        <v>197</v>
      </c>
      <c r="I458" s="317" t="s">
        <v>197</v>
      </c>
      <c r="J458" s="314" t="s">
        <v>197</v>
      </c>
      <c r="K458" s="314" t="s">
        <v>488</v>
      </c>
      <c r="L458" s="85"/>
      <c r="M458" s="85"/>
    </row>
    <row r="459" spans="1:13" ht="15.6" customHeight="1" x14ac:dyDescent="0.3">
      <c r="A459" s="314" t="s">
        <v>197</v>
      </c>
      <c r="B459" s="313" t="s">
        <v>488</v>
      </c>
      <c r="C459" s="321" t="s">
        <v>179</v>
      </c>
      <c r="D459" s="314" t="s">
        <v>304</v>
      </c>
      <c r="E459" s="307" t="s">
        <v>197</v>
      </c>
      <c r="F459" s="307">
        <v>0</v>
      </c>
      <c r="G459" s="307">
        <v>-0.28999999999999998</v>
      </c>
      <c r="H459" s="316" t="s">
        <v>197</v>
      </c>
      <c r="I459" s="317" t="s">
        <v>197</v>
      </c>
      <c r="J459" s="314" t="s">
        <v>197</v>
      </c>
      <c r="K459" s="314" t="s">
        <v>488</v>
      </c>
      <c r="L459" s="85"/>
      <c r="M459" s="85"/>
    </row>
    <row r="460" spans="1:13" x14ac:dyDescent="0.3">
      <c r="A460" s="314" t="s">
        <v>197</v>
      </c>
      <c r="B460" s="102" t="s">
        <v>11</v>
      </c>
      <c r="C460" s="321" t="s">
        <v>179</v>
      </c>
      <c r="D460" s="314" t="s">
        <v>147</v>
      </c>
      <c r="E460" s="307">
        <v>2</v>
      </c>
      <c r="F460" s="307">
        <v>0.84499999999999997</v>
      </c>
      <c r="G460" s="307">
        <v>-0.99370828314022197</v>
      </c>
      <c r="H460" s="307" t="s">
        <v>197</v>
      </c>
      <c r="I460" s="307" t="s">
        <v>197</v>
      </c>
      <c r="J460" s="307" t="s">
        <v>197</v>
      </c>
      <c r="K460" s="314" t="s">
        <v>11</v>
      </c>
      <c r="L460" s="85"/>
      <c r="M460" s="85"/>
    </row>
    <row r="461" spans="1:13" x14ac:dyDescent="0.3">
      <c r="A461" s="314" t="s">
        <v>197</v>
      </c>
      <c r="B461" s="102" t="s">
        <v>11</v>
      </c>
      <c r="C461" s="321" t="s">
        <v>179</v>
      </c>
      <c r="D461" s="314" t="s">
        <v>98</v>
      </c>
      <c r="E461" s="307" t="s">
        <v>197</v>
      </c>
      <c r="F461" s="307">
        <v>0.51451000000000002</v>
      </c>
      <c r="G461" s="307">
        <v>0.1564082</v>
      </c>
      <c r="H461" s="307" t="s">
        <v>197</v>
      </c>
      <c r="I461" s="307" t="s">
        <v>197</v>
      </c>
      <c r="J461" s="307" t="s">
        <v>197</v>
      </c>
      <c r="K461" s="314" t="s">
        <v>11</v>
      </c>
      <c r="L461" s="85"/>
      <c r="M461" s="85"/>
    </row>
    <row r="462" spans="1:13" x14ac:dyDescent="0.3">
      <c r="A462" s="314" t="s">
        <v>197</v>
      </c>
      <c r="B462" s="313" t="s">
        <v>197</v>
      </c>
      <c r="C462" s="321" t="s">
        <v>179</v>
      </c>
      <c r="D462" s="314" t="s">
        <v>168</v>
      </c>
      <c r="E462" s="307" t="s">
        <v>197</v>
      </c>
      <c r="F462" s="307">
        <v>-1.35</v>
      </c>
      <c r="G462" s="307">
        <v>-2.86</v>
      </c>
      <c r="H462" s="320" t="s">
        <v>197</v>
      </c>
      <c r="I462" s="313" t="s">
        <v>197</v>
      </c>
      <c r="J462" s="314" t="s">
        <v>197</v>
      </c>
      <c r="K462" s="314" t="s">
        <v>196</v>
      </c>
      <c r="L462" s="85"/>
      <c r="M462" s="85"/>
    </row>
    <row r="463" spans="1:13" x14ac:dyDescent="0.3">
      <c r="A463" s="314" t="s">
        <v>197</v>
      </c>
      <c r="B463" s="313" t="s">
        <v>391</v>
      </c>
      <c r="C463" s="321" t="s">
        <v>179</v>
      </c>
      <c r="D463" s="314" t="s">
        <v>166</v>
      </c>
      <c r="E463" s="307" t="s">
        <v>197</v>
      </c>
      <c r="F463" s="307">
        <v>0.1</v>
      </c>
      <c r="G463" s="307">
        <v>0</v>
      </c>
      <c r="H463" s="316" t="s">
        <v>197</v>
      </c>
      <c r="I463" s="317" t="s">
        <v>197</v>
      </c>
      <c r="J463" s="314" t="s">
        <v>197</v>
      </c>
      <c r="K463" s="314" t="s">
        <v>196</v>
      </c>
      <c r="L463" s="85"/>
      <c r="M463" s="85"/>
    </row>
    <row r="464" spans="1:13" x14ac:dyDescent="0.3">
      <c r="A464" s="85" t="s">
        <v>79</v>
      </c>
      <c r="B464" s="102" t="s">
        <v>391</v>
      </c>
      <c r="C464" s="300" t="s">
        <v>179</v>
      </c>
      <c r="D464" s="85" t="s">
        <v>147</v>
      </c>
      <c r="E464" s="106"/>
      <c r="F464" s="106">
        <v>-6</v>
      </c>
      <c r="G464" s="106">
        <v>15.18</v>
      </c>
      <c r="H464" s="85" t="s">
        <v>197</v>
      </c>
      <c r="I464" s="102" t="s">
        <v>197</v>
      </c>
      <c r="J464" s="85" t="s">
        <v>197</v>
      </c>
      <c r="K464" s="85" t="s">
        <v>9</v>
      </c>
      <c r="L464" s="85"/>
      <c r="M464" s="85"/>
    </row>
    <row r="465" spans="1:13" x14ac:dyDescent="0.3">
      <c r="A465" s="85" t="s">
        <v>89</v>
      </c>
      <c r="B465" s="102" t="s">
        <v>0</v>
      </c>
      <c r="C465" s="300" t="s">
        <v>179</v>
      </c>
      <c r="D465" s="85" t="s">
        <v>98</v>
      </c>
      <c r="E465" s="106"/>
      <c r="F465" s="106"/>
      <c r="G465" s="106">
        <v>-40</v>
      </c>
      <c r="H465" s="316"/>
      <c r="I465" s="317"/>
      <c r="J465" s="85"/>
      <c r="K465" s="85" t="s">
        <v>15</v>
      </c>
      <c r="L465" s="85"/>
      <c r="M465" s="85"/>
    </row>
    <row r="466" spans="1:13" x14ac:dyDescent="0.3">
      <c r="A466" s="314" t="s">
        <v>79</v>
      </c>
      <c r="B466" s="313"/>
      <c r="C466" s="321" t="s">
        <v>179</v>
      </c>
      <c r="D466" s="314" t="s">
        <v>168</v>
      </c>
      <c r="E466" s="307"/>
      <c r="F466" s="307">
        <v>-1.96</v>
      </c>
      <c r="G466" s="307">
        <v>-1.91</v>
      </c>
      <c r="H466" s="320"/>
      <c r="I466" s="313"/>
      <c r="J466" s="314"/>
      <c r="K466" s="314" t="s">
        <v>9</v>
      </c>
      <c r="L466" s="85"/>
      <c r="M466" s="85"/>
    </row>
    <row r="467" spans="1:13" x14ac:dyDescent="0.3">
      <c r="A467" s="314" t="s">
        <v>0</v>
      </c>
      <c r="B467" s="102"/>
      <c r="C467" s="300" t="s">
        <v>179</v>
      </c>
      <c r="D467" s="85" t="s">
        <v>168</v>
      </c>
      <c r="E467" s="106"/>
      <c r="F467" s="106">
        <v>-3.35</v>
      </c>
      <c r="G467" s="106">
        <v>-4.3499999999999996</v>
      </c>
      <c r="H467" s="85"/>
      <c r="I467" s="102"/>
      <c r="J467" s="85"/>
      <c r="K467" s="85" t="s">
        <v>14</v>
      </c>
      <c r="L467" s="85"/>
      <c r="M467" s="85"/>
    </row>
    <row r="468" spans="1:13" x14ac:dyDescent="0.3">
      <c r="A468" s="314" t="s">
        <v>0</v>
      </c>
      <c r="B468" s="313"/>
      <c r="C468" s="300" t="s">
        <v>179</v>
      </c>
      <c r="D468" s="314" t="s">
        <v>7</v>
      </c>
      <c r="E468" s="307"/>
      <c r="F468" s="307">
        <v>-4.6500000000000004</v>
      </c>
      <c r="G468" s="307">
        <v>-4.6500000000000004</v>
      </c>
      <c r="H468" s="320"/>
      <c r="I468" s="313"/>
      <c r="J468" s="314"/>
      <c r="K468" s="314" t="s">
        <v>14</v>
      </c>
      <c r="L468" s="85"/>
      <c r="M468" s="85"/>
    </row>
    <row r="469" spans="1:13" x14ac:dyDescent="0.3">
      <c r="A469" s="314"/>
      <c r="B469" s="313"/>
      <c r="C469" s="321" t="s">
        <v>179</v>
      </c>
      <c r="D469" s="314" t="s">
        <v>98</v>
      </c>
      <c r="E469" s="307"/>
      <c r="F469" s="307">
        <v>5.2146450000000204</v>
      </c>
      <c r="G469" s="307">
        <v>1.37</v>
      </c>
      <c r="H469" s="320"/>
      <c r="I469" s="313"/>
      <c r="J469" s="314"/>
      <c r="K469" s="314" t="s">
        <v>14</v>
      </c>
      <c r="L469" s="85"/>
      <c r="M469" s="85"/>
    </row>
    <row r="470" spans="1:13" x14ac:dyDescent="0.3">
      <c r="A470" s="314" t="s">
        <v>197</v>
      </c>
      <c r="B470" s="313" t="s">
        <v>197</v>
      </c>
      <c r="C470" s="321" t="s">
        <v>179</v>
      </c>
      <c r="D470" s="314" t="s">
        <v>7</v>
      </c>
      <c r="E470" s="307" t="s">
        <v>197</v>
      </c>
      <c r="F470" s="307">
        <v>-0.2</v>
      </c>
      <c r="G470" s="307">
        <v>0.81499999999999995</v>
      </c>
      <c r="H470" s="320" t="s">
        <v>197</v>
      </c>
      <c r="I470" s="313" t="s">
        <v>197</v>
      </c>
      <c r="J470" s="314" t="s">
        <v>197</v>
      </c>
      <c r="K470" s="314" t="s">
        <v>15</v>
      </c>
      <c r="L470" s="85"/>
      <c r="M470" s="85"/>
    </row>
    <row r="471" spans="1:13" x14ac:dyDescent="0.3">
      <c r="A471" s="85"/>
      <c r="B471" s="102" t="s">
        <v>194</v>
      </c>
      <c r="C471" s="300" t="s">
        <v>179</v>
      </c>
      <c r="D471" s="85" t="s">
        <v>98</v>
      </c>
      <c r="E471" s="106" t="s">
        <v>197</v>
      </c>
      <c r="F471" s="106">
        <v>0</v>
      </c>
      <c r="G471" s="106">
        <v>1.63</v>
      </c>
      <c r="H471" s="85" t="s">
        <v>197</v>
      </c>
      <c r="I471" s="102" t="s">
        <v>197</v>
      </c>
      <c r="J471" s="85" t="s">
        <v>197</v>
      </c>
      <c r="K471" s="85" t="s">
        <v>196</v>
      </c>
      <c r="L471" s="85"/>
      <c r="M471" s="85"/>
    </row>
    <row r="472" spans="1:13" x14ac:dyDescent="0.3">
      <c r="A472" s="85"/>
      <c r="B472" s="102" t="s">
        <v>194</v>
      </c>
      <c r="C472" s="300" t="s">
        <v>179</v>
      </c>
      <c r="D472" s="85" t="s">
        <v>147</v>
      </c>
      <c r="E472" s="106" t="s">
        <v>197</v>
      </c>
      <c r="F472" s="106">
        <v>0</v>
      </c>
      <c r="G472" s="106">
        <v>4.08</v>
      </c>
      <c r="H472" s="316" t="s">
        <v>197</v>
      </c>
      <c r="I472" s="317" t="s">
        <v>197</v>
      </c>
      <c r="J472" s="85" t="s">
        <v>197</v>
      </c>
      <c r="K472" s="85" t="s">
        <v>196</v>
      </c>
      <c r="L472" s="85"/>
      <c r="M472" s="85"/>
    </row>
    <row r="473" spans="1:13" x14ac:dyDescent="0.3">
      <c r="A473" s="85" t="s">
        <v>14</v>
      </c>
      <c r="B473" s="102" t="s">
        <v>143</v>
      </c>
      <c r="C473" s="300" t="s">
        <v>572</v>
      </c>
      <c r="D473" s="85" t="s">
        <v>98</v>
      </c>
      <c r="E473" s="106">
        <v>0.49864000000000003</v>
      </c>
      <c r="F473" s="106">
        <v>0.49864000000000003</v>
      </c>
      <c r="G473" s="106">
        <v>0.25</v>
      </c>
      <c r="H473" s="318">
        <v>2011</v>
      </c>
      <c r="I473" s="319">
        <v>0.97170000000000001</v>
      </c>
      <c r="J473" s="85" t="s">
        <v>145</v>
      </c>
      <c r="K473" s="85" t="s">
        <v>14</v>
      </c>
      <c r="L473" s="85"/>
      <c r="M473" s="85"/>
    </row>
    <row r="474" spans="1:13" x14ac:dyDescent="0.3">
      <c r="A474" s="85" t="s">
        <v>396</v>
      </c>
      <c r="B474" s="102" t="s">
        <v>182</v>
      </c>
      <c r="C474" s="300" t="s">
        <v>573</v>
      </c>
      <c r="D474" s="85" t="s">
        <v>184</v>
      </c>
      <c r="E474" s="106">
        <v>34.6</v>
      </c>
      <c r="F474" s="106">
        <f>Tableau154[[#This Row],[Gross capacity (MW)]]</f>
        <v>34.6</v>
      </c>
      <c r="G474" s="106">
        <f>Tableau154[[#This Row],[Gross capacity (MW)]]*Tableau154[[#This Row],[EDF Stake (%)]]</f>
        <v>34.6</v>
      </c>
      <c r="H474" s="85" t="s">
        <v>197</v>
      </c>
      <c r="I474" s="102">
        <v>1</v>
      </c>
      <c r="J474" s="85" t="s">
        <v>145</v>
      </c>
      <c r="K474" s="85" t="s">
        <v>196</v>
      </c>
      <c r="L474" s="85"/>
      <c r="M474" s="85"/>
    </row>
    <row r="475" spans="1:13" x14ac:dyDescent="0.3">
      <c r="A475" s="85" t="s">
        <v>79</v>
      </c>
      <c r="B475" s="102" t="s">
        <v>182</v>
      </c>
      <c r="C475" s="300" t="s">
        <v>574</v>
      </c>
      <c r="D475" s="85" t="s">
        <v>168</v>
      </c>
      <c r="E475" s="106">
        <v>159</v>
      </c>
      <c r="F475" s="106">
        <v>159</v>
      </c>
      <c r="G475" s="106">
        <v>159</v>
      </c>
      <c r="H475" s="318">
        <v>1966</v>
      </c>
      <c r="I475" s="319">
        <v>1</v>
      </c>
      <c r="J475" s="85" t="s">
        <v>145</v>
      </c>
      <c r="K475" s="85" t="s">
        <v>9</v>
      </c>
      <c r="L475" s="85"/>
      <c r="M475" s="85"/>
    </row>
    <row r="476" spans="1:13" x14ac:dyDescent="0.3">
      <c r="A476" s="85" t="s">
        <v>79</v>
      </c>
      <c r="B476" s="102" t="s">
        <v>182</v>
      </c>
      <c r="C476" s="300" t="s">
        <v>575</v>
      </c>
      <c r="D476" s="85" t="s">
        <v>168</v>
      </c>
      <c r="E476" s="106">
        <v>132.27000000000001</v>
      </c>
      <c r="F476" s="106">
        <v>132.27000000000001</v>
      </c>
      <c r="G476" s="106">
        <v>132.27000000000001</v>
      </c>
      <c r="H476" s="85">
        <v>1974</v>
      </c>
      <c r="I476" s="102">
        <v>1</v>
      </c>
      <c r="J476" s="85" t="s">
        <v>145</v>
      </c>
      <c r="K476" s="85" t="s">
        <v>9</v>
      </c>
      <c r="L476" s="85"/>
      <c r="M476" s="85"/>
    </row>
    <row r="477" spans="1:13" x14ac:dyDescent="0.3">
      <c r="A477" s="85" t="s">
        <v>79</v>
      </c>
      <c r="B477" s="102" t="s">
        <v>182</v>
      </c>
      <c r="C477" s="300" t="s">
        <v>576</v>
      </c>
      <c r="D477" s="85" t="s">
        <v>168</v>
      </c>
      <c r="E477" s="106">
        <v>146</v>
      </c>
      <c r="F477" s="106">
        <v>146</v>
      </c>
      <c r="G477" s="106">
        <v>146</v>
      </c>
      <c r="H477" s="318">
        <v>1963</v>
      </c>
      <c r="I477" s="319">
        <v>1</v>
      </c>
      <c r="J477" s="85" t="s">
        <v>145</v>
      </c>
      <c r="K477" s="85" t="s">
        <v>9</v>
      </c>
      <c r="L477" s="85"/>
      <c r="M477" s="85"/>
    </row>
    <row r="478" spans="1:13" x14ac:dyDescent="0.3">
      <c r="A478" s="85" t="s">
        <v>79</v>
      </c>
      <c r="B478" s="102" t="s">
        <v>182</v>
      </c>
      <c r="C478" s="300" t="s">
        <v>577</v>
      </c>
      <c r="D478" s="85" t="s">
        <v>168</v>
      </c>
      <c r="E478" s="106">
        <v>103.25</v>
      </c>
      <c r="F478" s="106">
        <v>103.25</v>
      </c>
      <c r="G478" s="106">
        <v>103.25</v>
      </c>
      <c r="H478" s="85">
        <v>1945</v>
      </c>
      <c r="I478" s="102">
        <v>1</v>
      </c>
      <c r="J478" s="85" t="s">
        <v>145</v>
      </c>
      <c r="K478" s="85" t="s">
        <v>9</v>
      </c>
      <c r="L478" s="85"/>
      <c r="M478" s="85"/>
    </row>
    <row r="479" spans="1:13" x14ac:dyDescent="0.3">
      <c r="A479" s="85" t="s">
        <v>79</v>
      </c>
      <c r="B479" s="102" t="s">
        <v>182</v>
      </c>
      <c r="C479" s="300" t="s">
        <v>578</v>
      </c>
      <c r="D479" s="85" t="s">
        <v>168</v>
      </c>
      <c r="E479" s="106">
        <v>51.23</v>
      </c>
      <c r="F479" s="106">
        <v>51.23</v>
      </c>
      <c r="G479" s="106">
        <v>51.23</v>
      </c>
      <c r="H479" s="318">
        <v>1969</v>
      </c>
      <c r="I479" s="319">
        <v>1</v>
      </c>
      <c r="J479" s="85" t="s">
        <v>145</v>
      </c>
      <c r="K479" s="85" t="s">
        <v>9</v>
      </c>
      <c r="L479" s="85"/>
      <c r="M479" s="85"/>
    </row>
    <row r="480" spans="1:13" x14ac:dyDescent="0.3">
      <c r="A480" s="85" t="s">
        <v>79</v>
      </c>
      <c r="B480" s="102" t="s">
        <v>182</v>
      </c>
      <c r="C480" s="300" t="s">
        <v>579</v>
      </c>
      <c r="D480" s="85" t="s">
        <v>168</v>
      </c>
      <c r="E480" s="106">
        <v>62.55</v>
      </c>
      <c r="F480" s="106">
        <v>62.55</v>
      </c>
      <c r="G480" s="106">
        <v>62.55</v>
      </c>
      <c r="H480" s="85">
        <v>1964</v>
      </c>
      <c r="I480" s="102">
        <v>1</v>
      </c>
      <c r="J480" s="85" t="s">
        <v>145</v>
      </c>
      <c r="K480" s="85" t="s">
        <v>9</v>
      </c>
      <c r="L480" s="85"/>
      <c r="M480" s="85"/>
    </row>
    <row r="481" spans="1:13" x14ac:dyDescent="0.3">
      <c r="A481" s="85" t="s">
        <v>79</v>
      </c>
      <c r="B481" s="102" t="s">
        <v>182</v>
      </c>
      <c r="C481" s="300" t="s">
        <v>580</v>
      </c>
      <c r="D481" s="85" t="s">
        <v>168</v>
      </c>
      <c r="E481" s="106">
        <v>116</v>
      </c>
      <c r="F481" s="106">
        <v>116</v>
      </c>
      <c r="G481" s="106">
        <v>116</v>
      </c>
      <c r="H481" s="318">
        <v>1983</v>
      </c>
      <c r="I481" s="319">
        <v>1</v>
      </c>
      <c r="J481" s="85" t="s">
        <v>145</v>
      </c>
      <c r="K481" s="85" t="s">
        <v>9</v>
      </c>
      <c r="L481" s="85"/>
      <c r="M481" s="85"/>
    </row>
    <row r="482" spans="1:13" s="44" customFormat="1" x14ac:dyDescent="0.3">
      <c r="A482" s="85" t="s">
        <v>396</v>
      </c>
      <c r="B482" s="102" t="s">
        <v>182</v>
      </c>
      <c r="C482" s="300" t="s">
        <v>581</v>
      </c>
      <c r="D482" s="85" t="s">
        <v>184</v>
      </c>
      <c r="E482" s="106">
        <v>41.48</v>
      </c>
      <c r="F482" s="106">
        <f>Tableau154[[#This Row],[Gross capacity (MW)]]</f>
        <v>41.48</v>
      </c>
      <c r="G482" s="106">
        <f>Tableau154[[#This Row],[Gross capacity (MW)]]*Tableau154[[#This Row],[EDF Stake (%)]]</f>
        <v>41.48</v>
      </c>
      <c r="H482" s="85" t="s">
        <v>197</v>
      </c>
      <c r="I482" s="102">
        <v>1</v>
      </c>
      <c r="J482" s="85" t="s">
        <v>145</v>
      </c>
      <c r="K482" s="85" t="s">
        <v>196</v>
      </c>
      <c r="L482" s="45"/>
      <c r="M482" s="45"/>
    </row>
    <row r="483" spans="1:13" s="44" customFormat="1" x14ac:dyDescent="0.3">
      <c r="A483" s="85" t="s">
        <v>79</v>
      </c>
      <c r="B483" s="102" t="s">
        <v>182</v>
      </c>
      <c r="C483" s="300" t="s">
        <v>582</v>
      </c>
      <c r="D483" s="85" t="s">
        <v>168</v>
      </c>
      <c r="E483" s="106">
        <v>52.1</v>
      </c>
      <c r="F483" s="106">
        <v>52.1</v>
      </c>
      <c r="G483" s="106">
        <v>52.1</v>
      </c>
      <c r="H483" s="318">
        <v>1960</v>
      </c>
      <c r="I483" s="319">
        <v>1</v>
      </c>
      <c r="J483" s="85" t="s">
        <v>145</v>
      </c>
      <c r="K483" s="85" t="s">
        <v>9</v>
      </c>
      <c r="L483" s="45"/>
      <c r="M483" s="45"/>
    </row>
    <row r="484" spans="1:13" x14ac:dyDescent="0.3">
      <c r="A484" s="85" t="s">
        <v>79</v>
      </c>
      <c r="B484" s="102" t="s">
        <v>182</v>
      </c>
      <c r="C484" s="300" t="s">
        <v>583</v>
      </c>
      <c r="D484" s="85" t="s">
        <v>168</v>
      </c>
      <c r="E484" s="106">
        <v>101</v>
      </c>
      <c r="F484" s="106">
        <v>101</v>
      </c>
      <c r="G484" s="106">
        <v>101</v>
      </c>
      <c r="H484" s="85">
        <v>1957</v>
      </c>
      <c r="I484" s="102">
        <v>1</v>
      </c>
      <c r="J484" s="85" t="s">
        <v>145</v>
      </c>
      <c r="K484" s="85" t="s">
        <v>9</v>
      </c>
      <c r="L484" s="85"/>
      <c r="M484" s="85"/>
    </row>
    <row r="485" spans="1:13" x14ac:dyDescent="0.3">
      <c r="A485" s="85" t="s">
        <v>79</v>
      </c>
      <c r="B485" s="102" t="s">
        <v>182</v>
      </c>
      <c r="C485" s="300" t="s">
        <v>584</v>
      </c>
      <c r="D485" s="85" t="s">
        <v>168</v>
      </c>
      <c r="E485" s="106">
        <v>78</v>
      </c>
      <c r="F485" s="106">
        <v>78</v>
      </c>
      <c r="G485" s="106">
        <v>78</v>
      </c>
      <c r="H485" s="318">
        <v>1977</v>
      </c>
      <c r="I485" s="319">
        <v>1</v>
      </c>
      <c r="J485" s="85" t="s">
        <v>145</v>
      </c>
      <c r="K485" s="85" t="s">
        <v>9</v>
      </c>
      <c r="L485" s="85"/>
      <c r="M485" s="85"/>
    </row>
    <row r="486" spans="1:13" x14ac:dyDescent="0.3">
      <c r="A486" s="85" t="s">
        <v>79</v>
      </c>
      <c r="B486" s="102" t="s">
        <v>182</v>
      </c>
      <c r="C486" s="300" t="s">
        <v>585</v>
      </c>
      <c r="D486" s="85" t="s">
        <v>168</v>
      </c>
      <c r="E486" s="106">
        <v>96</v>
      </c>
      <c r="F486" s="106">
        <v>96</v>
      </c>
      <c r="G486" s="106">
        <v>96</v>
      </c>
      <c r="H486" s="85">
        <v>1966</v>
      </c>
      <c r="I486" s="102">
        <v>1</v>
      </c>
      <c r="J486" s="85" t="s">
        <v>145</v>
      </c>
      <c r="K486" s="85" t="s">
        <v>9</v>
      </c>
      <c r="L486" s="85"/>
      <c r="M486" s="85"/>
    </row>
    <row r="487" spans="1:13" x14ac:dyDescent="0.3">
      <c r="A487" s="85" t="s">
        <v>14</v>
      </c>
      <c r="B487" s="102" t="s">
        <v>170</v>
      </c>
      <c r="C487" s="300" t="s">
        <v>586</v>
      </c>
      <c r="D487" s="85" t="s">
        <v>147</v>
      </c>
      <c r="E487" s="106">
        <v>3.4</v>
      </c>
      <c r="F487" s="106">
        <v>3.4</v>
      </c>
      <c r="G487" s="106">
        <v>1.68</v>
      </c>
      <c r="H487" s="318">
        <v>1998</v>
      </c>
      <c r="I487" s="319">
        <v>0.97170000000000001</v>
      </c>
      <c r="J487" s="85" t="s">
        <v>145</v>
      </c>
      <c r="K487" s="85" t="s">
        <v>14</v>
      </c>
      <c r="L487" s="85"/>
      <c r="M487" s="85"/>
    </row>
    <row r="488" spans="1:13" x14ac:dyDescent="0.3">
      <c r="A488" s="85" t="s">
        <v>14</v>
      </c>
      <c r="B488" s="102" t="s">
        <v>170</v>
      </c>
      <c r="C488" s="300" t="s">
        <v>587</v>
      </c>
      <c r="D488" s="85" t="s">
        <v>147</v>
      </c>
      <c r="E488" s="106">
        <v>35</v>
      </c>
      <c r="F488" s="106">
        <v>35</v>
      </c>
      <c r="G488" s="106">
        <v>17.350000000000001</v>
      </c>
      <c r="H488" s="318">
        <v>2019</v>
      </c>
      <c r="I488" s="319">
        <v>0.97170000000000001</v>
      </c>
      <c r="J488" s="85" t="s">
        <v>145</v>
      </c>
      <c r="K488" s="85" t="s">
        <v>14</v>
      </c>
      <c r="L488" s="85"/>
      <c r="M488" s="85"/>
    </row>
    <row r="489" spans="1:13" s="204" customFormat="1" x14ac:dyDescent="0.3">
      <c r="A489" s="85" t="s">
        <v>14</v>
      </c>
      <c r="B489" s="102" t="s">
        <v>170</v>
      </c>
      <c r="C489" s="300" t="s">
        <v>588</v>
      </c>
      <c r="D489" s="85" t="s">
        <v>147</v>
      </c>
      <c r="E489" s="106">
        <v>54</v>
      </c>
      <c r="F489" s="106">
        <v>54</v>
      </c>
      <c r="G489" s="106">
        <v>26.76</v>
      </c>
      <c r="H489" s="85">
        <v>2011</v>
      </c>
      <c r="I489" s="102">
        <v>0.97170000000000001</v>
      </c>
      <c r="J489" s="85" t="s">
        <v>145</v>
      </c>
      <c r="K489" s="85" t="s">
        <v>14</v>
      </c>
      <c r="L489" s="85"/>
      <c r="M489" s="85"/>
    </row>
    <row r="490" spans="1:13" s="203" customFormat="1" x14ac:dyDescent="0.3">
      <c r="A490" s="85" t="s">
        <v>87</v>
      </c>
      <c r="B490" s="102" t="s">
        <v>589</v>
      </c>
      <c r="C490" s="300" t="s">
        <v>590</v>
      </c>
      <c r="D490" s="85" t="s">
        <v>268</v>
      </c>
      <c r="E490" s="106">
        <v>1260</v>
      </c>
      <c r="F490" s="106">
        <v>0</v>
      </c>
      <c r="G490" s="106">
        <f>Tableau154[[#This Row],[Gross capacity (MW)]]*Tableau154[[#This Row],[EDF Stake (%)]]</f>
        <v>441</v>
      </c>
      <c r="H490" s="318">
        <v>2007</v>
      </c>
      <c r="I490" s="319">
        <v>0.35</v>
      </c>
      <c r="J490" s="85" t="s">
        <v>175</v>
      </c>
      <c r="K490" s="85" t="s">
        <v>15</v>
      </c>
      <c r="L490" s="85"/>
      <c r="M490" s="85"/>
    </row>
    <row r="491" spans="1:13" s="272" customFormat="1" ht="15" customHeight="1" x14ac:dyDescent="0.3">
      <c r="A491" s="85" t="s">
        <v>14</v>
      </c>
      <c r="B491" s="102" t="s">
        <v>143</v>
      </c>
      <c r="C491" s="300" t="s">
        <v>591</v>
      </c>
      <c r="D491" s="85" t="s">
        <v>98</v>
      </c>
      <c r="E491" s="106">
        <v>0.94</v>
      </c>
      <c r="F491" s="106">
        <v>0.94</v>
      </c>
      <c r="G491" s="106">
        <v>0.47</v>
      </c>
      <c r="H491" s="85">
        <v>2010</v>
      </c>
      <c r="I491" s="102">
        <v>0.97170000000000001</v>
      </c>
      <c r="J491" s="85" t="s">
        <v>145</v>
      </c>
      <c r="K491" s="85" t="s">
        <v>14</v>
      </c>
      <c r="L491" s="45"/>
      <c r="M491" s="45"/>
    </row>
    <row r="492" spans="1:13" s="44" customFormat="1" x14ac:dyDescent="0.3">
      <c r="A492" s="85" t="s">
        <v>14</v>
      </c>
      <c r="B492" s="102" t="s">
        <v>143</v>
      </c>
      <c r="C492" s="300" t="s">
        <v>592</v>
      </c>
      <c r="D492" s="85" t="s">
        <v>98</v>
      </c>
      <c r="E492" s="106">
        <v>0.94</v>
      </c>
      <c r="F492" s="106">
        <v>0.94</v>
      </c>
      <c r="G492" s="106">
        <v>0.47</v>
      </c>
      <c r="H492" s="318">
        <v>2010</v>
      </c>
      <c r="I492" s="319">
        <v>0.97170000000000001</v>
      </c>
      <c r="J492" s="85" t="s">
        <v>145</v>
      </c>
      <c r="K492" s="85" t="s">
        <v>14</v>
      </c>
      <c r="L492" s="45"/>
      <c r="M492" s="45"/>
    </row>
    <row r="493" spans="1:13" s="44" customFormat="1" ht="15" customHeight="1" x14ac:dyDescent="0.3">
      <c r="A493" s="85" t="s">
        <v>14</v>
      </c>
      <c r="B493" s="102" t="s">
        <v>143</v>
      </c>
      <c r="C493" s="300" t="s">
        <v>593</v>
      </c>
      <c r="D493" s="85" t="s">
        <v>98</v>
      </c>
      <c r="E493" s="106">
        <v>0.95899999999999996</v>
      </c>
      <c r="F493" s="106">
        <v>0.95899999999999996</v>
      </c>
      <c r="G493" s="106">
        <v>0.48</v>
      </c>
      <c r="H493" s="85">
        <v>2009</v>
      </c>
      <c r="I493" s="102">
        <v>0.97170000000000001</v>
      </c>
      <c r="J493" s="85" t="s">
        <v>145</v>
      </c>
      <c r="K493" s="85" t="s">
        <v>14</v>
      </c>
      <c r="L493" s="45"/>
      <c r="M493" s="45"/>
    </row>
    <row r="494" spans="1:13" s="44" customFormat="1" ht="15" customHeight="1" x14ac:dyDescent="0.3">
      <c r="A494" s="85" t="s">
        <v>14</v>
      </c>
      <c r="B494" s="102" t="s">
        <v>143</v>
      </c>
      <c r="C494" s="300" t="s">
        <v>594</v>
      </c>
      <c r="D494" s="85" t="s">
        <v>98</v>
      </c>
      <c r="E494" s="106">
        <v>0.94</v>
      </c>
      <c r="F494" s="106">
        <v>0.94</v>
      </c>
      <c r="G494" s="106">
        <v>0.47</v>
      </c>
      <c r="H494" s="318">
        <v>2010</v>
      </c>
      <c r="I494" s="319">
        <v>0.97170000000000001</v>
      </c>
      <c r="J494" s="85" t="s">
        <v>145</v>
      </c>
      <c r="K494" s="85" t="s">
        <v>14</v>
      </c>
      <c r="L494" s="45"/>
      <c r="M494" s="45"/>
    </row>
    <row r="495" spans="1:13" s="44" customFormat="1" ht="15" customHeight="1" x14ac:dyDescent="0.3">
      <c r="A495" s="85" t="s">
        <v>89</v>
      </c>
      <c r="B495" s="102" t="s">
        <v>173</v>
      </c>
      <c r="C495" s="300" t="s">
        <v>595</v>
      </c>
      <c r="D495" s="85" t="s">
        <v>304</v>
      </c>
      <c r="E495" s="106">
        <v>140.88</v>
      </c>
      <c r="F495" s="106">
        <v>0</v>
      </c>
      <c r="G495" s="106">
        <f>Tableau154[[#This Row],[Gross capacity (MW)]]*Tableau154[[#This Row],[EDF Stake (%)]]</f>
        <v>70.44</v>
      </c>
      <c r="H495" s="85">
        <v>2009</v>
      </c>
      <c r="I495" s="102">
        <v>0.5</v>
      </c>
      <c r="J495" s="85" t="s">
        <v>175</v>
      </c>
      <c r="K495" s="85" t="s">
        <v>15</v>
      </c>
      <c r="L495" s="45"/>
      <c r="M495" s="45"/>
    </row>
    <row r="496" spans="1:13" s="44" customFormat="1" ht="15" customHeight="1" x14ac:dyDescent="0.3">
      <c r="A496" s="85" t="s">
        <v>14</v>
      </c>
      <c r="B496" s="102" t="s">
        <v>143</v>
      </c>
      <c r="C496" s="300" t="s">
        <v>596</v>
      </c>
      <c r="D496" s="85" t="s">
        <v>147</v>
      </c>
      <c r="E496" s="106">
        <v>23.4</v>
      </c>
      <c r="F496" s="106">
        <v>23.4</v>
      </c>
      <c r="G496" s="106">
        <v>11.6</v>
      </c>
      <c r="H496" s="85">
        <v>2013</v>
      </c>
      <c r="I496" s="102">
        <f>0.51*0.97172</f>
        <v>0.4955772</v>
      </c>
      <c r="J496" s="85" t="s">
        <v>145</v>
      </c>
      <c r="K496" s="85" t="s">
        <v>14</v>
      </c>
      <c r="L496" s="45"/>
      <c r="M496" s="45"/>
    </row>
    <row r="497" spans="1:13" s="44" customFormat="1" ht="15" customHeight="1" x14ac:dyDescent="0.3">
      <c r="A497" s="85" t="s">
        <v>14</v>
      </c>
      <c r="B497" s="102" t="s">
        <v>143</v>
      </c>
      <c r="C497" s="300" t="s">
        <v>597</v>
      </c>
      <c r="D497" s="85" t="s">
        <v>98</v>
      </c>
      <c r="E497" s="106">
        <v>3.0007999999999999</v>
      </c>
      <c r="F497" s="106">
        <v>3.0007999999999999</v>
      </c>
      <c r="G497" s="106">
        <v>1.49</v>
      </c>
      <c r="H497" s="318">
        <v>2009</v>
      </c>
      <c r="I497" s="319">
        <f>0.51*0.97172</f>
        <v>0.4955772</v>
      </c>
      <c r="J497" s="85" t="s">
        <v>145</v>
      </c>
      <c r="K497" s="85" t="s">
        <v>14</v>
      </c>
      <c r="L497" s="45"/>
      <c r="M497" s="45"/>
    </row>
    <row r="498" spans="1:13" s="44" customFormat="1" ht="15" customHeight="1" x14ac:dyDescent="0.3">
      <c r="A498" s="85" t="s">
        <v>79</v>
      </c>
      <c r="B498" s="102" t="s">
        <v>182</v>
      </c>
      <c r="C498" s="300" t="s">
        <v>598</v>
      </c>
      <c r="D498" s="85" t="s">
        <v>168</v>
      </c>
      <c r="E498" s="106">
        <v>183</v>
      </c>
      <c r="F498" s="106">
        <v>183</v>
      </c>
      <c r="G498" s="106">
        <v>183</v>
      </c>
      <c r="H498" s="318">
        <v>1934</v>
      </c>
      <c r="I498" s="319">
        <v>1</v>
      </c>
      <c r="J498" s="85" t="s">
        <v>145</v>
      </c>
      <c r="K498" s="85" t="s">
        <v>9</v>
      </c>
      <c r="L498" s="45"/>
      <c r="M498" s="45"/>
    </row>
    <row r="499" spans="1:13" s="44" customFormat="1" ht="15" customHeight="1" x14ac:dyDescent="0.3">
      <c r="A499" s="85" t="s">
        <v>281</v>
      </c>
      <c r="B499" s="102" t="s">
        <v>182</v>
      </c>
      <c r="C499" s="300" t="s">
        <v>599</v>
      </c>
      <c r="D499" s="85" t="s">
        <v>168</v>
      </c>
      <c r="E499" s="106">
        <v>1</v>
      </c>
      <c r="F499" s="106">
        <f>Tableau154[[#This Row],[Gross capacity (MW)]]</f>
        <v>1</v>
      </c>
      <c r="G499" s="106">
        <f>Tableau154[[#This Row],[Gross capacity (MW)]]*Tableau154[[#This Row],[EDF Stake (%)]]</f>
        <v>1</v>
      </c>
      <c r="H499" s="85" t="s">
        <v>197</v>
      </c>
      <c r="I499" s="102">
        <v>1</v>
      </c>
      <c r="J499" s="85" t="s">
        <v>145</v>
      </c>
      <c r="K499" s="85" t="s">
        <v>196</v>
      </c>
      <c r="L499" s="45"/>
      <c r="M499" s="45"/>
    </row>
    <row r="500" spans="1:13" s="44" customFormat="1" ht="15" customHeight="1" x14ac:dyDescent="0.3">
      <c r="A500" s="85" t="s">
        <v>14</v>
      </c>
      <c r="B500" s="102" t="s">
        <v>152</v>
      </c>
      <c r="C500" s="300" t="s">
        <v>600</v>
      </c>
      <c r="D500" s="85" t="s">
        <v>154</v>
      </c>
      <c r="E500" s="106">
        <v>12.5</v>
      </c>
      <c r="F500" s="106">
        <v>12.5</v>
      </c>
      <c r="G500" s="106">
        <f>Tableau154[[#This Row],[Gross capacity (MW)]]*Tableau154[[#This Row],[EDF Stake (%)]]</f>
        <v>12.14625</v>
      </c>
      <c r="H500" s="318">
        <v>2014</v>
      </c>
      <c r="I500" s="319">
        <v>0.97170000000000001</v>
      </c>
      <c r="J500" s="85" t="s">
        <v>145</v>
      </c>
      <c r="K500" s="85" t="s">
        <v>14</v>
      </c>
      <c r="L500" s="45"/>
      <c r="M500" s="45"/>
    </row>
    <row r="501" spans="1:13" s="44" customFormat="1" ht="15" customHeight="1" x14ac:dyDescent="0.3">
      <c r="A501" s="85" t="s">
        <v>14</v>
      </c>
      <c r="B501" s="102" t="s">
        <v>170</v>
      </c>
      <c r="C501" s="300" t="s">
        <v>601</v>
      </c>
      <c r="D501" s="85" t="s">
        <v>147</v>
      </c>
      <c r="E501" s="106">
        <v>13.2</v>
      </c>
      <c r="F501" s="106">
        <v>13.2</v>
      </c>
      <c r="G501" s="106">
        <v>6.54</v>
      </c>
      <c r="H501" s="85">
        <v>2019</v>
      </c>
      <c r="I501" s="102">
        <v>0.97170000000000001</v>
      </c>
      <c r="J501" s="85" t="s">
        <v>145</v>
      </c>
      <c r="K501" s="85" t="s">
        <v>14</v>
      </c>
      <c r="L501" s="45"/>
      <c r="M501" s="45"/>
    </row>
    <row r="502" spans="1:13" s="44" customFormat="1" ht="18.75" customHeight="1" x14ac:dyDescent="0.3">
      <c r="A502" s="85" t="s">
        <v>14</v>
      </c>
      <c r="B502" s="102" t="s">
        <v>170</v>
      </c>
      <c r="C502" s="300" t="s">
        <v>602</v>
      </c>
      <c r="D502" s="85" t="s">
        <v>147</v>
      </c>
      <c r="E502" s="106">
        <v>10.02</v>
      </c>
      <c r="F502" s="106">
        <v>10.02</v>
      </c>
      <c r="G502" s="106">
        <v>4.97</v>
      </c>
      <c r="H502" s="318">
        <v>2007</v>
      </c>
      <c r="I502" s="319">
        <v>0.97170000000000001</v>
      </c>
      <c r="J502" s="85" t="s">
        <v>145</v>
      </c>
      <c r="K502" s="85" t="s">
        <v>14</v>
      </c>
      <c r="L502" s="45"/>
      <c r="M502" s="45"/>
    </row>
    <row r="503" spans="1:13" s="44" customFormat="1" ht="15" customHeight="1" x14ac:dyDescent="0.3">
      <c r="A503" s="85" t="s">
        <v>94</v>
      </c>
      <c r="B503" s="102" t="s">
        <v>123</v>
      </c>
      <c r="C503" s="300" t="s">
        <v>603</v>
      </c>
      <c r="D503" s="85" t="s">
        <v>162</v>
      </c>
      <c r="E503" s="106">
        <v>153.6</v>
      </c>
      <c r="F503" s="106">
        <v>153.6</v>
      </c>
      <c r="G503" s="106">
        <f>Tableau154[[#This Row],[EDF Stake (%)]]*Tableau154[[#This Row],[Gross capacity (MW)]]</f>
        <v>105.41567999999999</v>
      </c>
      <c r="H503" s="318">
        <v>1994</v>
      </c>
      <c r="I503" s="319">
        <v>0.68630000000000002</v>
      </c>
      <c r="J503" s="85" t="s">
        <v>145</v>
      </c>
      <c r="K503" s="85" t="s">
        <v>15</v>
      </c>
      <c r="L503" s="45"/>
      <c r="M503" s="45"/>
    </row>
    <row r="504" spans="1:13" s="44" customFormat="1" ht="15" customHeight="1" x14ac:dyDescent="0.3">
      <c r="A504" s="85" t="s">
        <v>94</v>
      </c>
      <c r="B504" s="102" t="s">
        <v>123</v>
      </c>
      <c r="C504" s="300" t="s">
        <v>604</v>
      </c>
      <c r="D504" s="85" t="s">
        <v>162</v>
      </c>
      <c r="E504" s="106">
        <v>153.6</v>
      </c>
      <c r="F504" s="106">
        <v>153.6</v>
      </c>
      <c r="G504" s="106">
        <f>Tableau154[[#This Row],[EDF Stake (%)]]*Tableau154[[#This Row],[Gross capacity (MW)]]</f>
        <v>105.41567999999999</v>
      </c>
      <c r="H504" s="85">
        <v>1994</v>
      </c>
      <c r="I504" s="102">
        <v>0.68630000000000002</v>
      </c>
      <c r="J504" s="85" t="s">
        <v>145</v>
      </c>
      <c r="K504" s="85" t="s">
        <v>15</v>
      </c>
      <c r="L504" s="45"/>
      <c r="M504" s="45"/>
    </row>
    <row r="505" spans="1:13" s="44" customFormat="1" ht="15" customHeight="1" x14ac:dyDescent="0.3">
      <c r="A505" s="85" t="s">
        <v>94</v>
      </c>
      <c r="B505" s="102" t="s">
        <v>123</v>
      </c>
      <c r="C505" s="300" t="s">
        <v>605</v>
      </c>
      <c r="D505" s="85" t="s">
        <v>162</v>
      </c>
      <c r="E505" s="106">
        <v>162.80000000000001</v>
      </c>
      <c r="F505" s="106">
        <v>162.80000000000001</v>
      </c>
      <c r="G505" s="106">
        <f>Tableau154[[#This Row],[EDF Stake (%)]]*Tableau154[[#This Row],[Gross capacity (MW)]]</f>
        <v>111.72964000000002</v>
      </c>
      <c r="H505" s="85">
        <v>1994</v>
      </c>
      <c r="I505" s="102">
        <v>0.68630000000000002</v>
      </c>
      <c r="J505" s="85" t="s">
        <v>145</v>
      </c>
      <c r="K505" s="85" t="s">
        <v>15</v>
      </c>
      <c r="L505" s="45"/>
      <c r="M505" s="45"/>
    </row>
    <row r="506" spans="1:13" s="44" customFormat="1" ht="15" customHeight="1" x14ac:dyDescent="0.3">
      <c r="A506" s="85" t="s">
        <v>14</v>
      </c>
      <c r="B506" s="102" t="s">
        <v>143</v>
      </c>
      <c r="C506" s="300" t="s">
        <v>608</v>
      </c>
      <c r="D506" s="85" t="s">
        <v>147</v>
      </c>
      <c r="E506" s="106">
        <v>16</v>
      </c>
      <c r="F506" s="106">
        <v>16</v>
      </c>
      <c r="G506" s="106">
        <v>7.93</v>
      </c>
      <c r="H506" s="318">
        <v>2016</v>
      </c>
      <c r="I506" s="319">
        <v>0.97170000000000001</v>
      </c>
      <c r="J506" s="85" t="s">
        <v>145</v>
      </c>
      <c r="K506" s="85" t="s">
        <v>14</v>
      </c>
      <c r="L506" s="45"/>
      <c r="M506" s="45"/>
    </row>
    <row r="507" spans="1:13" s="44" customFormat="1" ht="15" customHeight="1" x14ac:dyDescent="0.3">
      <c r="A507" s="85" t="s">
        <v>14</v>
      </c>
      <c r="B507" s="102" t="s">
        <v>143</v>
      </c>
      <c r="C507" s="300" t="s">
        <v>609</v>
      </c>
      <c r="D507" s="85" t="s">
        <v>98</v>
      </c>
      <c r="E507" s="106">
        <v>0.71760000000000002</v>
      </c>
      <c r="F507" s="106">
        <v>0.71760000000000002</v>
      </c>
      <c r="G507" s="106">
        <v>0.36</v>
      </c>
      <c r="H507" s="85">
        <v>2011</v>
      </c>
      <c r="I507" s="102">
        <v>0.97170000000000001</v>
      </c>
      <c r="J507" s="85" t="s">
        <v>145</v>
      </c>
      <c r="K507" s="85" t="s">
        <v>14</v>
      </c>
      <c r="L507" s="45"/>
      <c r="M507" s="45"/>
    </row>
    <row r="508" spans="1:13" s="44" customFormat="1" ht="15" customHeight="1" x14ac:dyDescent="0.3">
      <c r="A508" s="85" t="s">
        <v>79</v>
      </c>
      <c r="B508" s="102" t="s">
        <v>182</v>
      </c>
      <c r="C508" s="300" t="s">
        <v>610</v>
      </c>
      <c r="D508" s="85" t="s">
        <v>168</v>
      </c>
      <c r="E508" s="106">
        <v>384</v>
      </c>
      <c r="F508" s="106">
        <v>384</v>
      </c>
      <c r="G508" s="106">
        <v>384</v>
      </c>
      <c r="H508" s="318">
        <v>1960</v>
      </c>
      <c r="I508" s="319">
        <v>1</v>
      </c>
      <c r="J508" s="85" t="s">
        <v>145</v>
      </c>
      <c r="K508" s="85" t="s">
        <v>9</v>
      </c>
      <c r="L508" s="45"/>
      <c r="M508" s="45"/>
    </row>
    <row r="509" spans="1:13" s="44" customFormat="1" ht="15" customHeight="1" x14ac:dyDescent="0.3">
      <c r="A509" s="85" t="s">
        <v>14</v>
      </c>
      <c r="B509" s="102" t="s">
        <v>160</v>
      </c>
      <c r="C509" s="300" t="s">
        <v>611</v>
      </c>
      <c r="D509" s="85" t="s">
        <v>162</v>
      </c>
      <c r="E509" s="106">
        <v>45.34</v>
      </c>
      <c r="F509" s="106">
        <v>45.34</v>
      </c>
      <c r="G509" s="106">
        <f>Tableau154[[#This Row],[Gross capacity (MW)]]*Tableau154[[#This Row],[EDF Stake (%)]]</f>
        <v>44.056878000000005</v>
      </c>
      <c r="H509" s="85">
        <v>1994</v>
      </c>
      <c r="I509" s="102">
        <v>0.97170000000000001</v>
      </c>
      <c r="J509" s="85" t="s">
        <v>145</v>
      </c>
      <c r="K509" s="85" t="s">
        <v>14</v>
      </c>
      <c r="L509" s="45"/>
      <c r="M509" s="45"/>
    </row>
    <row r="510" spans="1:13" s="44" customFormat="1" ht="15" customHeight="1" x14ac:dyDescent="0.3">
      <c r="A510" s="85" t="s">
        <v>14</v>
      </c>
      <c r="B510" s="102" t="s">
        <v>160</v>
      </c>
      <c r="C510" s="300" t="s">
        <v>612</v>
      </c>
      <c r="D510" s="85" t="s">
        <v>162</v>
      </c>
      <c r="E510" s="106">
        <v>51.1</v>
      </c>
      <c r="F510" s="106">
        <v>51.1</v>
      </c>
      <c r="G510" s="106">
        <f>Tableau154[[#This Row],[Gross capacity (MW)]]*Tableau154[[#This Row],[EDF Stake (%)]]</f>
        <v>49.653870000000005</v>
      </c>
      <c r="H510" s="318">
        <v>2004</v>
      </c>
      <c r="I510" s="319">
        <v>0.97170000000000001</v>
      </c>
      <c r="J510" s="85" t="s">
        <v>145</v>
      </c>
      <c r="K510" s="85" t="s">
        <v>14</v>
      </c>
      <c r="L510" s="45"/>
      <c r="M510" s="45"/>
    </row>
    <row r="511" spans="1:13" s="44" customFormat="1" ht="15" customHeight="1" x14ac:dyDescent="0.3">
      <c r="A511" s="85" t="s">
        <v>79</v>
      </c>
      <c r="B511" s="102" t="s">
        <v>613</v>
      </c>
      <c r="C511" s="300" t="s">
        <v>614</v>
      </c>
      <c r="D511" s="85" t="s">
        <v>98</v>
      </c>
      <c r="E511" s="106">
        <v>67.400000000000006</v>
      </c>
      <c r="F511" s="106">
        <v>67.400000000000006</v>
      </c>
      <c r="G511" s="106">
        <v>93.2</v>
      </c>
      <c r="H511" s="85" t="s">
        <v>197</v>
      </c>
      <c r="I511" s="102" t="s">
        <v>197</v>
      </c>
      <c r="J511" s="85" t="s">
        <v>197</v>
      </c>
      <c r="K511" s="85" t="s">
        <v>9</v>
      </c>
      <c r="L511" s="45"/>
      <c r="M511" s="45"/>
    </row>
    <row r="512" spans="1:13" s="44" customFormat="1" ht="15" customHeight="1" x14ac:dyDescent="0.3">
      <c r="A512" s="85" t="s">
        <v>14</v>
      </c>
      <c r="B512" s="102" t="s">
        <v>160</v>
      </c>
      <c r="C512" s="300" t="s">
        <v>615</v>
      </c>
      <c r="D512" s="85" t="s">
        <v>162</v>
      </c>
      <c r="E512" s="106">
        <v>833.1</v>
      </c>
      <c r="F512" s="106">
        <v>833.1</v>
      </c>
      <c r="G512" s="106">
        <f>Tableau154[[#This Row],[Gross capacity (MW)]]*Tableau154[[#This Row],[EDF Stake (%)]]</f>
        <v>809.52327000000002</v>
      </c>
      <c r="H512" s="318">
        <v>2007</v>
      </c>
      <c r="I512" s="319">
        <v>0.97170000000000001</v>
      </c>
      <c r="J512" s="85" t="s">
        <v>145</v>
      </c>
      <c r="K512" s="85" t="s">
        <v>14</v>
      </c>
      <c r="L512" s="45"/>
      <c r="M512" s="45"/>
    </row>
    <row r="513" spans="1:13" s="44" customFormat="1" ht="15" customHeight="1" x14ac:dyDescent="0.3">
      <c r="A513" s="85" t="s">
        <v>85</v>
      </c>
      <c r="B513" s="102" t="s">
        <v>177</v>
      </c>
      <c r="C513" s="300" t="s">
        <v>616</v>
      </c>
      <c r="D513" s="85" t="s">
        <v>617</v>
      </c>
      <c r="E513" s="106">
        <v>401.88</v>
      </c>
      <c r="F513" s="106">
        <v>0</v>
      </c>
      <c r="G513" s="106">
        <f>Tableau154[[#This Row],[Gross capacity (MW)]]*Tableau154[[#This Row],[EDF Stake (%)]]</f>
        <v>204.9588</v>
      </c>
      <c r="H513" s="318">
        <v>2019</v>
      </c>
      <c r="I513" s="319">
        <v>0.51</v>
      </c>
      <c r="J513" s="85" t="s">
        <v>175</v>
      </c>
      <c r="K513" s="85" t="s">
        <v>15</v>
      </c>
      <c r="L513" s="45"/>
      <c r="M513" s="45"/>
    </row>
    <row r="514" spans="1:13" s="44" customFormat="1" ht="15" customHeight="1" x14ac:dyDescent="0.3">
      <c r="A514" s="85" t="s">
        <v>94</v>
      </c>
      <c r="B514" s="102" t="s">
        <v>123</v>
      </c>
      <c r="C514" s="300" t="s">
        <v>618</v>
      </c>
      <c r="D514" s="85" t="s">
        <v>743</v>
      </c>
      <c r="E514" s="106">
        <v>2.35</v>
      </c>
      <c r="F514" s="106">
        <v>2.35</v>
      </c>
      <c r="G514" s="106">
        <f>Tableau154[[#This Row],[EDF Stake (%)]]*Tableau154[[#This Row],[Gross capacity (MW)]]</f>
        <v>1.612805</v>
      </c>
      <c r="H514" s="85">
        <v>2020</v>
      </c>
      <c r="I514" s="102">
        <v>0.68630000000000002</v>
      </c>
      <c r="J514" s="85" t="s">
        <v>145</v>
      </c>
      <c r="K514" s="85" t="s">
        <v>15</v>
      </c>
      <c r="L514" s="45"/>
      <c r="M514" s="45"/>
    </row>
    <row r="515" spans="1:13" s="44" customFormat="1" ht="15" customHeight="1" x14ac:dyDescent="0.3">
      <c r="A515" s="85" t="s">
        <v>79</v>
      </c>
      <c r="B515" s="102" t="s">
        <v>182</v>
      </c>
      <c r="C515" s="300" t="s">
        <v>619</v>
      </c>
      <c r="D515" s="85" t="s">
        <v>168</v>
      </c>
      <c r="E515" s="106">
        <v>240</v>
      </c>
      <c r="F515" s="106">
        <v>240</v>
      </c>
      <c r="G515" s="106">
        <v>240</v>
      </c>
      <c r="H515" s="318">
        <v>1975</v>
      </c>
      <c r="I515" s="319">
        <v>1</v>
      </c>
      <c r="J515" s="85" t="s">
        <v>145</v>
      </c>
      <c r="K515" s="85" t="s">
        <v>9</v>
      </c>
      <c r="L515" s="45"/>
      <c r="M515" s="45"/>
    </row>
    <row r="516" spans="1:13" s="44" customFormat="1" ht="15" customHeight="1" x14ac:dyDescent="0.3">
      <c r="A516" s="85" t="s">
        <v>13</v>
      </c>
      <c r="B516" s="102" t="s">
        <v>379</v>
      </c>
      <c r="C516" s="300" t="s">
        <v>62</v>
      </c>
      <c r="D516" s="85" t="s">
        <v>199</v>
      </c>
      <c r="E516" s="106">
        <v>1198</v>
      </c>
      <c r="F516" s="106">
        <v>1198</v>
      </c>
      <c r="G516" s="106">
        <f>Tableau154[[#This Row],[Gross capacity (MW)]]*Tableau154[[#This Row],[EDF Stake (%)]]</f>
        <v>958.40000000000009</v>
      </c>
      <c r="H516" s="85">
        <v>1995</v>
      </c>
      <c r="I516" s="102">
        <v>0.8</v>
      </c>
      <c r="J516" s="85" t="s">
        <v>145</v>
      </c>
      <c r="K516" s="85" t="s">
        <v>13</v>
      </c>
      <c r="L516" s="45"/>
      <c r="M516" s="45"/>
    </row>
    <row r="517" spans="1:13" s="44" customFormat="1" ht="15" customHeight="1" x14ac:dyDescent="0.3">
      <c r="A517" s="85" t="s">
        <v>78</v>
      </c>
      <c r="B517" s="102" t="s">
        <v>321</v>
      </c>
      <c r="C517" s="300" t="s">
        <v>620</v>
      </c>
      <c r="D517" s="85" t="s">
        <v>98</v>
      </c>
      <c r="E517" s="106">
        <v>377.48</v>
      </c>
      <c r="F517" s="106">
        <v>0</v>
      </c>
      <c r="G517" s="106">
        <f>Tableau154[[#This Row],[EDF Stake (%)]]*Tableau154[[#This Row],[Gross capacity (MW)]]</f>
        <v>188.74</v>
      </c>
      <c r="H517" s="318" t="s">
        <v>197</v>
      </c>
      <c r="I517" s="319">
        <v>0.5</v>
      </c>
      <c r="J517" s="85" t="s">
        <v>175</v>
      </c>
      <c r="K517" s="85" t="s">
        <v>9</v>
      </c>
      <c r="L517" s="45"/>
      <c r="M517" s="45"/>
    </row>
    <row r="518" spans="1:13" s="44" customFormat="1" x14ac:dyDescent="0.3">
      <c r="A518" s="85" t="s">
        <v>94</v>
      </c>
      <c r="B518" s="102" t="s">
        <v>123</v>
      </c>
      <c r="C518" s="300" t="s">
        <v>621</v>
      </c>
      <c r="D518" s="85" t="s">
        <v>743</v>
      </c>
      <c r="E518" s="106">
        <v>6.8</v>
      </c>
      <c r="F518" s="106">
        <v>6.8</v>
      </c>
      <c r="G518" s="106">
        <f>Tableau154[[#This Row],[EDF Stake (%)]]*Tableau154[[#This Row],[Gross capacity (MW)]]</f>
        <v>4.6668399999999997</v>
      </c>
      <c r="H518" s="318">
        <v>2014</v>
      </c>
      <c r="I518" s="319">
        <v>0.68630000000000002</v>
      </c>
      <c r="J518" s="85" t="s">
        <v>145</v>
      </c>
      <c r="K518" s="85" t="s">
        <v>15</v>
      </c>
      <c r="L518" s="45"/>
      <c r="M518" s="45"/>
    </row>
    <row r="519" spans="1:13" s="44" customFormat="1" x14ac:dyDescent="0.3">
      <c r="A519" s="85" t="s">
        <v>262</v>
      </c>
      <c r="B519" s="102" t="s">
        <v>123</v>
      </c>
      <c r="C519" s="300" t="s">
        <v>622</v>
      </c>
      <c r="D519" s="85" t="s">
        <v>743</v>
      </c>
      <c r="E519" s="106">
        <v>2.2000000000000002</v>
      </c>
      <c r="F519" s="106">
        <v>2.2000000000000002</v>
      </c>
      <c r="G519" s="106">
        <f>Tableau154[[#This Row],[EDF Stake (%)]]*Tableau154[[#This Row],[Gross capacity (MW)]]</f>
        <v>1.5098600000000002</v>
      </c>
      <c r="H519" s="85">
        <v>2018</v>
      </c>
      <c r="I519" s="102">
        <v>0.68630000000000002</v>
      </c>
      <c r="J519" s="85" t="s">
        <v>145</v>
      </c>
      <c r="K519" s="85" t="s">
        <v>15</v>
      </c>
      <c r="L519" s="45"/>
      <c r="M519" s="45"/>
    </row>
    <row r="520" spans="1:13" s="44" customFormat="1" x14ac:dyDescent="0.3">
      <c r="A520" s="85" t="s">
        <v>94</v>
      </c>
      <c r="B520" s="102" t="s">
        <v>123</v>
      </c>
      <c r="C520" s="300" t="s">
        <v>623</v>
      </c>
      <c r="D520" s="85" t="s">
        <v>743</v>
      </c>
      <c r="E520" s="106">
        <v>6.9</v>
      </c>
      <c r="F520" s="106">
        <v>6.9</v>
      </c>
      <c r="G520" s="106">
        <f>Tableau154[[#This Row],[EDF Stake (%)]]*Tableau154[[#This Row],[Gross capacity (MW)]]</f>
        <v>4.7354700000000003</v>
      </c>
      <c r="H520" s="318">
        <v>2020</v>
      </c>
      <c r="I520" s="319">
        <v>0.68630000000000002</v>
      </c>
      <c r="J520" s="85" t="s">
        <v>145</v>
      </c>
      <c r="K520" s="85" t="s">
        <v>15</v>
      </c>
      <c r="L520" s="45"/>
      <c r="M520" s="45"/>
    </row>
    <row r="521" spans="1:13" s="44" customFormat="1" x14ac:dyDescent="0.3">
      <c r="A521" s="85" t="s">
        <v>79</v>
      </c>
      <c r="B521" s="102" t="s">
        <v>182</v>
      </c>
      <c r="C521" s="300" t="s">
        <v>624</v>
      </c>
      <c r="D521" s="85" t="s">
        <v>199</v>
      </c>
      <c r="E521" s="106">
        <v>1335</v>
      </c>
      <c r="F521" s="106">
        <v>1335</v>
      </c>
      <c r="G521" s="106">
        <f>Tableau154[[#This Row],[EDF Stake (%)]]*Tableau154[[#This Row],[Gross capacity (MW)]]</f>
        <v>1335</v>
      </c>
      <c r="H521" s="318">
        <v>1986</v>
      </c>
      <c r="I521" s="319">
        <v>1</v>
      </c>
      <c r="J521" s="85" t="s">
        <v>145</v>
      </c>
      <c r="K521" s="85" t="s">
        <v>9</v>
      </c>
      <c r="L521" s="45"/>
      <c r="M521" s="45"/>
    </row>
    <row r="522" spans="1:13" s="44" customFormat="1" x14ac:dyDescent="0.3">
      <c r="A522" s="85" t="s">
        <v>79</v>
      </c>
      <c r="B522" s="102" t="s">
        <v>182</v>
      </c>
      <c r="C522" s="300" t="s">
        <v>625</v>
      </c>
      <c r="D522" s="85" t="s">
        <v>199</v>
      </c>
      <c r="E522" s="106">
        <v>1335</v>
      </c>
      <c r="F522" s="106">
        <v>1335</v>
      </c>
      <c r="G522" s="106">
        <f>Tableau154[[#This Row],[Gross capacity (MW)]]*Tableau154[[#This Row],[EDF Stake (%)]]</f>
        <v>1335</v>
      </c>
      <c r="H522" s="85">
        <v>1987</v>
      </c>
      <c r="I522" s="102">
        <v>1</v>
      </c>
      <c r="J522" s="85" t="s">
        <v>145</v>
      </c>
      <c r="K522" s="85" t="s">
        <v>9</v>
      </c>
      <c r="L522" s="45"/>
      <c r="M522" s="45"/>
    </row>
    <row r="523" spans="1:13" s="44" customFormat="1" x14ac:dyDescent="0.3">
      <c r="A523" s="85" t="s">
        <v>79</v>
      </c>
      <c r="B523" s="102" t="s">
        <v>182</v>
      </c>
      <c r="C523" s="300" t="s">
        <v>626</v>
      </c>
      <c r="D523" s="85" t="s">
        <v>199</v>
      </c>
      <c r="E523" s="106">
        <v>915</v>
      </c>
      <c r="F523" s="106">
        <v>915</v>
      </c>
      <c r="G523" s="106">
        <f>Tableau154[[#This Row],[EDF Stake (%)]]*Tableau154[[#This Row],[Gross capacity (MW)]]</f>
        <v>915</v>
      </c>
      <c r="H523" s="318">
        <v>1983</v>
      </c>
      <c r="I523" s="319">
        <v>1</v>
      </c>
      <c r="J523" s="85" t="s">
        <v>145</v>
      </c>
      <c r="K523" s="85" t="s">
        <v>9</v>
      </c>
      <c r="L523" s="45"/>
      <c r="M523" s="45"/>
    </row>
    <row r="524" spans="1:13" s="44" customFormat="1" x14ac:dyDescent="0.3">
      <c r="A524" s="85" t="s">
        <v>79</v>
      </c>
      <c r="B524" s="102" t="s">
        <v>182</v>
      </c>
      <c r="C524" s="300" t="s">
        <v>627</v>
      </c>
      <c r="D524" s="85" t="s">
        <v>199</v>
      </c>
      <c r="E524" s="106">
        <v>915</v>
      </c>
      <c r="F524" s="106">
        <v>915</v>
      </c>
      <c r="G524" s="106">
        <f>Tableau154[[#This Row],[Gross capacity (MW)]]*Tableau154[[#This Row],[EDF Stake (%)]]</f>
        <v>915</v>
      </c>
      <c r="H524" s="85">
        <v>1983</v>
      </c>
      <c r="I524" s="102">
        <v>1</v>
      </c>
      <c r="J524" s="85" t="s">
        <v>145</v>
      </c>
      <c r="K524" s="85" t="s">
        <v>9</v>
      </c>
      <c r="L524" s="45"/>
      <c r="M524" s="45"/>
    </row>
    <row r="525" spans="1:13" s="44" customFormat="1" x14ac:dyDescent="0.3">
      <c r="A525" s="85" t="s">
        <v>14</v>
      </c>
      <c r="B525" s="102" t="s">
        <v>143</v>
      </c>
      <c r="C525" s="300" t="s">
        <v>628</v>
      </c>
      <c r="D525" s="85" t="s">
        <v>98</v>
      </c>
      <c r="E525" s="106">
        <v>0.92879999999999996</v>
      </c>
      <c r="F525" s="106">
        <v>0.92879999999999996</v>
      </c>
      <c r="G525" s="106">
        <v>0.46</v>
      </c>
      <c r="H525" s="318">
        <v>2010</v>
      </c>
      <c r="I525" s="319">
        <v>0.97170000000000001</v>
      </c>
      <c r="J525" s="85" t="s">
        <v>145</v>
      </c>
      <c r="K525" s="85" t="s">
        <v>14</v>
      </c>
      <c r="L525" s="45"/>
      <c r="M525" s="45"/>
    </row>
    <row r="526" spans="1:13" s="44" customFormat="1" ht="15" customHeight="1" x14ac:dyDescent="0.3">
      <c r="A526" s="85" t="s">
        <v>469</v>
      </c>
      <c r="B526" s="102" t="s">
        <v>182</v>
      </c>
      <c r="C526" s="300" t="s">
        <v>629</v>
      </c>
      <c r="D526" s="85" t="s">
        <v>184</v>
      </c>
      <c r="E526" s="106">
        <v>20.2</v>
      </c>
      <c r="F526" s="106">
        <f>Tableau154[[#This Row],[Gross capacity (MW)]]</f>
        <v>20.2</v>
      </c>
      <c r="G526" s="106">
        <f>Tableau154[[#This Row],[Gross capacity (MW)]]*Tableau154[[#This Row],[EDF Stake (%)]]</f>
        <v>20.2</v>
      </c>
      <c r="H526" s="85" t="s">
        <v>197</v>
      </c>
      <c r="I526" s="102">
        <v>1</v>
      </c>
      <c r="J526" s="85" t="s">
        <v>145</v>
      </c>
      <c r="K526" s="85" t="s">
        <v>196</v>
      </c>
      <c r="L526" s="45"/>
      <c r="M526" s="45"/>
    </row>
    <row r="527" spans="1:13" s="44" customFormat="1" ht="15" customHeight="1" x14ac:dyDescent="0.3">
      <c r="A527" s="85" t="s">
        <v>94</v>
      </c>
      <c r="B527" s="102" t="s">
        <v>123</v>
      </c>
      <c r="C527" s="300" t="s">
        <v>630</v>
      </c>
      <c r="D527" s="85" t="s">
        <v>743</v>
      </c>
      <c r="E527" s="106">
        <v>3.4</v>
      </c>
      <c r="F527" s="106">
        <v>3.4</v>
      </c>
      <c r="G527" s="106">
        <f>Tableau154[[#This Row],[EDF Stake (%)]]*Tableau154[[#This Row],[Gross capacity (MW)]]</f>
        <v>2.3334199999999998</v>
      </c>
      <c r="H527" s="318">
        <v>2013</v>
      </c>
      <c r="I527" s="319">
        <v>0.68630000000000002</v>
      </c>
      <c r="J527" s="85" t="s">
        <v>145</v>
      </c>
      <c r="K527" s="85" t="s">
        <v>15</v>
      </c>
      <c r="L527" s="45"/>
      <c r="M527" s="45"/>
    </row>
    <row r="528" spans="1:13" s="44" customFormat="1" ht="15" customHeight="1" x14ac:dyDescent="0.3">
      <c r="A528" s="85" t="s">
        <v>79</v>
      </c>
      <c r="B528" s="102" t="s">
        <v>182</v>
      </c>
      <c r="C528" s="300" t="s">
        <v>631</v>
      </c>
      <c r="D528" s="85" t="s">
        <v>168</v>
      </c>
      <c r="E528" s="106">
        <v>149.24</v>
      </c>
      <c r="F528" s="106">
        <v>149.24</v>
      </c>
      <c r="G528" s="106">
        <v>149.24</v>
      </c>
      <c r="H528" s="85">
        <v>1969</v>
      </c>
      <c r="I528" s="102">
        <v>1</v>
      </c>
      <c r="J528" s="85" t="s">
        <v>145</v>
      </c>
      <c r="K528" s="85" t="s">
        <v>9</v>
      </c>
      <c r="L528" s="45"/>
      <c r="M528" s="45"/>
    </row>
    <row r="529" spans="1:13" s="44" customFormat="1" ht="15" customHeight="1" x14ac:dyDescent="0.3">
      <c r="A529" s="85" t="s">
        <v>94</v>
      </c>
      <c r="B529" s="102" t="s">
        <v>123</v>
      </c>
      <c r="C529" s="300" t="s">
        <v>632</v>
      </c>
      <c r="D529" s="85" t="s">
        <v>743</v>
      </c>
      <c r="E529" s="106">
        <v>3</v>
      </c>
      <c r="F529" s="106">
        <v>3</v>
      </c>
      <c r="G529" s="106">
        <f>Tableau154[[#This Row],[EDF Stake (%)]]*Tableau154[[#This Row],[Gross capacity (MW)]]</f>
        <v>1.0500389999999999</v>
      </c>
      <c r="H529" s="316">
        <v>2022</v>
      </c>
      <c r="I529" s="317">
        <f>68.63%*51%</f>
        <v>0.35001299999999996</v>
      </c>
      <c r="J529" s="85" t="s">
        <v>145</v>
      </c>
      <c r="K529" s="85" t="s">
        <v>15</v>
      </c>
      <c r="L529" s="45"/>
      <c r="M529" s="45"/>
    </row>
    <row r="530" spans="1:13" s="45" customFormat="1" ht="15" customHeight="1" x14ac:dyDescent="0.3">
      <c r="A530" s="85" t="s">
        <v>14</v>
      </c>
      <c r="B530" s="102" t="s">
        <v>152</v>
      </c>
      <c r="C530" s="300" t="s">
        <v>633</v>
      </c>
      <c r="D530" s="85" t="s">
        <v>7</v>
      </c>
      <c r="E530" s="106">
        <v>10</v>
      </c>
      <c r="F530" s="106">
        <v>10</v>
      </c>
      <c r="G530" s="106">
        <f>Tableau154[[#This Row],[Gross capacity (MW)]]*Tableau154[[#This Row],[EDF Stake (%)]]</f>
        <v>9.7170000000000005</v>
      </c>
      <c r="H530" s="85">
        <v>2000</v>
      </c>
      <c r="I530" s="102">
        <v>0.97170000000000001</v>
      </c>
      <c r="J530" s="85" t="s">
        <v>145</v>
      </c>
      <c r="K530" s="85" t="s">
        <v>14</v>
      </c>
    </row>
    <row r="531" spans="1:13" s="44" customFormat="1" ht="15" customHeight="1" x14ac:dyDescent="0.3">
      <c r="A531" s="85" t="s">
        <v>14</v>
      </c>
      <c r="B531" s="102" t="s">
        <v>143</v>
      </c>
      <c r="C531" s="300" t="s">
        <v>634</v>
      </c>
      <c r="D531" s="85" t="s">
        <v>98</v>
      </c>
      <c r="E531" s="106">
        <v>0.96899999999999997</v>
      </c>
      <c r="F531" s="106">
        <v>0.96899999999999997</v>
      </c>
      <c r="G531" s="106">
        <v>0.48</v>
      </c>
      <c r="H531" s="318">
        <v>2011</v>
      </c>
      <c r="I531" s="319">
        <v>0.97170000000000001</v>
      </c>
      <c r="J531" s="85" t="s">
        <v>145</v>
      </c>
      <c r="K531" s="85" t="s">
        <v>14</v>
      </c>
      <c r="L531" s="45"/>
      <c r="M531" s="45"/>
    </row>
    <row r="532" spans="1:13" s="44" customFormat="1" ht="15" customHeight="1" x14ac:dyDescent="0.3">
      <c r="A532" s="85" t="s">
        <v>79</v>
      </c>
      <c r="B532" s="102" t="s">
        <v>182</v>
      </c>
      <c r="C532" s="300" t="s">
        <v>635</v>
      </c>
      <c r="D532" s="85" t="s">
        <v>168</v>
      </c>
      <c r="E532" s="106">
        <v>742.26</v>
      </c>
      <c r="F532" s="106">
        <v>742.26</v>
      </c>
      <c r="G532" s="106">
        <v>742.26</v>
      </c>
      <c r="H532" s="85">
        <v>1987</v>
      </c>
      <c r="I532" s="102">
        <v>1</v>
      </c>
      <c r="J532" s="85" t="s">
        <v>145</v>
      </c>
      <c r="K532" s="85" t="s">
        <v>9</v>
      </c>
      <c r="L532" s="45"/>
      <c r="M532" s="45"/>
    </row>
    <row r="533" spans="1:13" s="44" customFormat="1" ht="15" customHeight="1" x14ac:dyDescent="0.3">
      <c r="A533" s="85" t="s">
        <v>87</v>
      </c>
      <c r="B533" s="102" t="s">
        <v>636</v>
      </c>
      <c r="C533" s="300" t="s">
        <v>637</v>
      </c>
      <c r="D533" s="85" t="s">
        <v>199</v>
      </c>
      <c r="E533" s="106">
        <v>1750</v>
      </c>
      <c r="F533" s="106">
        <v>0</v>
      </c>
      <c r="G533" s="106">
        <f>Tableau154[[#This Row],[Gross capacity (MW)]]*Tableau154[[#This Row],[EDF Stake (%)]]</f>
        <v>525</v>
      </c>
      <c r="H533" s="318">
        <v>2018</v>
      </c>
      <c r="I533" s="319">
        <v>0.3</v>
      </c>
      <c r="J533" s="85" t="s">
        <v>175</v>
      </c>
      <c r="K533" s="85" t="s">
        <v>15</v>
      </c>
      <c r="L533" s="45"/>
      <c r="M533" s="45"/>
    </row>
    <row r="534" spans="1:13" s="44" customFormat="1" ht="15" customHeight="1" x14ac:dyDescent="0.3">
      <c r="A534" s="85" t="s">
        <v>87</v>
      </c>
      <c r="B534" s="102" t="s">
        <v>636</v>
      </c>
      <c r="C534" s="300" t="s">
        <v>638</v>
      </c>
      <c r="D534" s="85" t="s">
        <v>199</v>
      </c>
      <c r="E534" s="106">
        <v>1750</v>
      </c>
      <c r="F534" s="106">
        <v>0</v>
      </c>
      <c r="G534" s="106">
        <f>Tableau154[[#This Row],[Gross capacity (MW)]]*Tableau154[[#This Row],[EDF Stake (%)]]</f>
        <v>525</v>
      </c>
      <c r="H534" s="85">
        <v>2019</v>
      </c>
      <c r="I534" s="102">
        <v>0.3</v>
      </c>
      <c r="J534" s="85" t="s">
        <v>175</v>
      </c>
      <c r="K534" s="85" t="s">
        <v>15</v>
      </c>
      <c r="L534" s="45"/>
      <c r="M534" s="45"/>
    </row>
    <row r="535" spans="1:13" s="44" customFormat="1" ht="15" customHeight="1" x14ac:dyDescent="0.3">
      <c r="A535" s="85" t="s">
        <v>14</v>
      </c>
      <c r="B535" s="102" t="s">
        <v>143</v>
      </c>
      <c r="C535" s="300" t="s">
        <v>639</v>
      </c>
      <c r="D535" s="85" t="s">
        <v>98</v>
      </c>
      <c r="E535" s="106">
        <v>0.95799999999999996</v>
      </c>
      <c r="F535" s="106">
        <v>0.95799999999999996</v>
      </c>
      <c r="G535" s="106">
        <v>0.47</v>
      </c>
      <c r="H535" s="318">
        <v>2012</v>
      </c>
      <c r="I535" s="319">
        <v>0.97170000000000001</v>
      </c>
      <c r="J535" s="85" t="s">
        <v>145</v>
      </c>
      <c r="K535" s="85" t="s">
        <v>14</v>
      </c>
      <c r="L535" s="45"/>
      <c r="M535" s="45"/>
    </row>
    <row r="536" spans="1:13" s="44" customFormat="1" ht="15" customHeight="1" x14ac:dyDescent="0.3">
      <c r="A536" s="85" t="s">
        <v>14</v>
      </c>
      <c r="B536" s="102" t="s">
        <v>160</v>
      </c>
      <c r="C536" s="300" t="s">
        <v>640</v>
      </c>
      <c r="D536" s="85" t="s">
        <v>147</v>
      </c>
      <c r="E536" s="106">
        <v>0.02</v>
      </c>
      <c r="F536" s="106">
        <v>0.02</v>
      </c>
      <c r="G536" s="106">
        <f>Tableau154[[#This Row],[Gross capacity (MW)]]*Tableau154[[#This Row],[EDF Stake (%)]]</f>
        <v>1.9434E-2</v>
      </c>
      <c r="H536" s="85">
        <v>2006</v>
      </c>
      <c r="I536" s="102">
        <v>0.97170000000000001</v>
      </c>
      <c r="J536" s="85" t="s">
        <v>145</v>
      </c>
      <c r="K536" s="85" t="s">
        <v>14</v>
      </c>
      <c r="L536" s="45"/>
      <c r="M536" s="45"/>
    </row>
    <row r="537" spans="1:13" s="44" customFormat="1" ht="15" customHeight="1" x14ac:dyDescent="0.3">
      <c r="A537" s="85" t="s">
        <v>14</v>
      </c>
      <c r="B537" s="102" t="s">
        <v>170</v>
      </c>
      <c r="C537" s="300" t="s">
        <v>641</v>
      </c>
      <c r="D537" s="85" t="s">
        <v>98</v>
      </c>
      <c r="E537" s="106">
        <v>1</v>
      </c>
      <c r="F537" s="106">
        <v>1</v>
      </c>
      <c r="G537" s="106">
        <v>0.5</v>
      </c>
      <c r="H537" s="318">
        <v>2011</v>
      </c>
      <c r="I537" s="319">
        <v>0.97170000000000001</v>
      </c>
      <c r="J537" s="85" t="s">
        <v>145</v>
      </c>
      <c r="K537" s="85" t="s">
        <v>14</v>
      </c>
      <c r="L537" s="45"/>
      <c r="M537" s="45"/>
    </row>
    <row r="538" spans="1:13" s="44" customFormat="1" ht="15" customHeight="1" x14ac:dyDescent="0.3">
      <c r="A538" s="85" t="s">
        <v>14</v>
      </c>
      <c r="B538" s="102" t="s">
        <v>160</v>
      </c>
      <c r="C538" s="300" t="s">
        <v>642</v>
      </c>
      <c r="D538" s="85" t="s">
        <v>162</v>
      </c>
      <c r="E538" s="106">
        <v>97.73</v>
      </c>
      <c r="F538" s="106">
        <v>97.73</v>
      </c>
      <c r="G538" s="106">
        <f>Tableau154[[#This Row],[Gross capacity (MW)]]*Tableau154[[#This Row],[EDF Stake (%)]]</f>
        <v>94.964241000000001</v>
      </c>
      <c r="H538" s="85">
        <v>2001</v>
      </c>
      <c r="I538" s="102">
        <v>0.97170000000000001</v>
      </c>
      <c r="J538" s="85" t="s">
        <v>145</v>
      </c>
      <c r="K538" s="85" t="s">
        <v>14</v>
      </c>
      <c r="L538" s="45"/>
      <c r="M538" s="45"/>
    </row>
    <row r="539" spans="1:13" s="44" customFormat="1" ht="15" customHeight="1" x14ac:dyDescent="0.3">
      <c r="A539" s="85" t="s">
        <v>14</v>
      </c>
      <c r="B539" s="102" t="s">
        <v>143</v>
      </c>
      <c r="C539" s="300" t="s">
        <v>643</v>
      </c>
      <c r="D539" s="85" t="s">
        <v>98</v>
      </c>
      <c r="E539" s="106">
        <v>1.9</v>
      </c>
      <c r="F539" s="106">
        <v>1.9</v>
      </c>
      <c r="G539" s="106">
        <v>0.94</v>
      </c>
      <c r="H539" s="318">
        <v>2010</v>
      </c>
      <c r="I539" s="319">
        <v>0.97170000000000001</v>
      </c>
      <c r="J539" s="85" t="s">
        <v>145</v>
      </c>
      <c r="K539" s="85" t="s">
        <v>14</v>
      </c>
      <c r="L539" s="45"/>
      <c r="M539" s="45"/>
    </row>
    <row r="540" spans="1:13" s="44" customFormat="1" ht="15" customHeight="1" x14ac:dyDescent="0.3">
      <c r="A540" s="85" t="s">
        <v>81</v>
      </c>
      <c r="B540" s="102" t="s">
        <v>644</v>
      </c>
      <c r="C540" s="300" t="s">
        <v>645</v>
      </c>
      <c r="D540" s="85" t="s">
        <v>162</v>
      </c>
      <c r="E540" s="106">
        <v>426</v>
      </c>
      <c r="F540" s="106">
        <v>0</v>
      </c>
      <c r="G540" s="106">
        <v>206.98</v>
      </c>
      <c r="H540" s="85">
        <v>2006</v>
      </c>
      <c r="I540" s="102">
        <v>0.4859</v>
      </c>
      <c r="J540" s="85" t="s">
        <v>175</v>
      </c>
      <c r="K540" s="85" t="s">
        <v>14</v>
      </c>
      <c r="L540" s="45"/>
      <c r="M540" s="45"/>
    </row>
    <row r="541" spans="1:13" s="44" customFormat="1" ht="15" customHeight="1" x14ac:dyDescent="0.3">
      <c r="A541" s="85" t="s">
        <v>94</v>
      </c>
      <c r="B541" s="102" t="s">
        <v>123</v>
      </c>
      <c r="C541" s="300" t="s">
        <v>646</v>
      </c>
      <c r="D541" s="85" t="s">
        <v>743</v>
      </c>
      <c r="E541" s="106">
        <v>14.35</v>
      </c>
      <c r="F541" s="106">
        <v>14.35</v>
      </c>
      <c r="G541" s="106">
        <f>Tableau154[[#This Row],[EDF Stake (%)]]*Tableau154[[#This Row],[Gross capacity (MW)]]</f>
        <v>9.8484049999999996</v>
      </c>
      <c r="H541" s="85">
        <v>2015</v>
      </c>
      <c r="I541" s="102">
        <v>0.68630000000000002</v>
      </c>
      <c r="J541" s="85" t="s">
        <v>145</v>
      </c>
      <c r="K541" s="85" t="s">
        <v>15</v>
      </c>
      <c r="L541" s="45"/>
      <c r="M541" s="45"/>
    </row>
    <row r="542" spans="1:13" s="44" customFormat="1" ht="15" customHeight="1" x14ac:dyDescent="0.3">
      <c r="A542" s="85" t="s">
        <v>81</v>
      </c>
      <c r="B542" s="102" t="s">
        <v>644</v>
      </c>
      <c r="C542" s="300" t="s">
        <v>647</v>
      </c>
      <c r="D542" s="85" t="s">
        <v>162</v>
      </c>
      <c r="E542" s="106">
        <v>410</v>
      </c>
      <c r="F542" s="106">
        <v>0</v>
      </c>
      <c r="G542" s="106">
        <v>199.2</v>
      </c>
      <c r="H542" s="85">
        <v>2010</v>
      </c>
      <c r="I542" s="102">
        <v>0.4859</v>
      </c>
      <c r="J542" s="85" t="s">
        <v>175</v>
      </c>
      <c r="K542" s="85" t="s">
        <v>14</v>
      </c>
      <c r="L542" s="45"/>
      <c r="M542" s="45"/>
    </row>
    <row r="543" spans="1:13" s="44" customFormat="1" ht="15" customHeight="1" x14ac:dyDescent="0.3">
      <c r="A543" s="85" t="s">
        <v>14</v>
      </c>
      <c r="B543" s="102" t="s">
        <v>143</v>
      </c>
      <c r="C543" s="300" t="s">
        <v>648</v>
      </c>
      <c r="D543" s="85" t="s">
        <v>98</v>
      </c>
      <c r="E543" s="106">
        <v>2.2360000000000002</v>
      </c>
      <c r="F543" s="106">
        <v>2.2360000000000002</v>
      </c>
      <c r="G543" s="106">
        <v>1.1100000000000001</v>
      </c>
      <c r="H543" s="318">
        <v>2010</v>
      </c>
      <c r="I543" s="319">
        <v>0.97170000000000001</v>
      </c>
      <c r="J543" s="85" t="s">
        <v>145</v>
      </c>
      <c r="K543" s="85" t="s">
        <v>14</v>
      </c>
      <c r="L543" s="45"/>
      <c r="M543" s="45"/>
    </row>
    <row r="544" spans="1:13" s="44" customFormat="1" ht="15" customHeight="1" x14ac:dyDescent="0.3">
      <c r="A544" s="85" t="s">
        <v>94</v>
      </c>
      <c r="B544" s="102" t="s">
        <v>649</v>
      </c>
      <c r="C544" s="300" t="s">
        <v>650</v>
      </c>
      <c r="D544" s="85" t="s">
        <v>199</v>
      </c>
      <c r="E544" s="106">
        <v>481</v>
      </c>
      <c r="F544" s="106">
        <v>481</v>
      </c>
      <c r="G544" s="106">
        <f>Tableau154[[#This Row],[EDF Stake (%)]]*Tableau154[[#This Row],[Gross capacity (MW)]]</f>
        <v>481</v>
      </c>
      <c r="H544" s="318">
        <v>1975</v>
      </c>
      <c r="I544" s="319">
        <v>1</v>
      </c>
      <c r="J544" s="85" t="s">
        <v>145</v>
      </c>
      <c r="K544" s="85" t="s">
        <v>15</v>
      </c>
      <c r="L544" s="45"/>
      <c r="M544" s="45"/>
    </row>
    <row r="545" spans="1:13" s="44" customFormat="1" ht="15" customHeight="1" x14ac:dyDescent="0.3">
      <c r="A545" s="85" t="s">
        <v>94</v>
      </c>
      <c r="B545" s="102" t="s">
        <v>123</v>
      </c>
      <c r="C545" s="300" t="s">
        <v>651</v>
      </c>
      <c r="D545" s="85" t="s">
        <v>199</v>
      </c>
      <c r="E545" s="106">
        <v>105.8</v>
      </c>
      <c r="F545" s="106">
        <v>105.8</v>
      </c>
      <c r="G545" s="106">
        <f>Tableau154[[#This Row],[EDF Stake (%)]]*Tableau154[[#This Row],[Gross capacity (MW)]]</f>
        <v>72.61054</v>
      </c>
      <c r="H545" s="85">
        <v>1985</v>
      </c>
      <c r="I545" s="102">
        <v>0.68630000000000002</v>
      </c>
      <c r="J545" s="85" t="s">
        <v>145</v>
      </c>
      <c r="K545" s="85" t="s">
        <v>15</v>
      </c>
      <c r="L545" s="45"/>
      <c r="M545" s="45"/>
    </row>
    <row r="546" spans="1:13" s="44" customFormat="1" ht="15" customHeight="1" x14ac:dyDescent="0.3">
      <c r="A546" s="85" t="s">
        <v>94</v>
      </c>
      <c r="B546" s="102" t="s">
        <v>123</v>
      </c>
      <c r="C546" s="300" t="s">
        <v>652</v>
      </c>
      <c r="D546" s="85" t="s">
        <v>743</v>
      </c>
      <c r="E546" s="106">
        <v>10.35</v>
      </c>
      <c r="F546" s="106">
        <v>10.35</v>
      </c>
      <c r="G546" s="106">
        <f>Tableau154[[#This Row],[EDF Stake (%)]]*Tableau154[[#This Row],[Gross capacity (MW)]]</f>
        <v>7.103205</v>
      </c>
      <c r="H546" s="318">
        <v>2020</v>
      </c>
      <c r="I546" s="319">
        <v>0.68630000000000002</v>
      </c>
      <c r="J546" s="85" t="s">
        <v>145</v>
      </c>
      <c r="K546" s="85" t="s">
        <v>15</v>
      </c>
      <c r="L546" s="45"/>
      <c r="M546" s="45"/>
    </row>
    <row r="547" spans="1:13" ht="15" customHeight="1" x14ac:dyDescent="0.3">
      <c r="A547" s="85" t="s">
        <v>13</v>
      </c>
      <c r="B547" s="102" t="s">
        <v>379</v>
      </c>
      <c r="C547" s="300" t="s">
        <v>54</v>
      </c>
      <c r="D547" s="85" t="s">
        <v>199</v>
      </c>
      <c r="E547" s="106">
        <v>1200</v>
      </c>
      <c r="F547" s="106">
        <v>1200</v>
      </c>
      <c r="G547" s="106">
        <f>Tableau154[[#This Row],[EDF Stake (%)]]*Tableau154[[#This Row],[Gross capacity (MW)]]</f>
        <v>960</v>
      </c>
      <c r="H547" s="318">
        <v>1988</v>
      </c>
      <c r="I547" s="319">
        <v>0.8</v>
      </c>
      <c r="J547" s="85" t="s">
        <v>145</v>
      </c>
      <c r="K547" s="85" t="s">
        <v>13</v>
      </c>
      <c r="L547" s="85"/>
      <c r="M547" s="85"/>
    </row>
    <row r="548" spans="1:13" ht="15" customHeight="1" x14ac:dyDescent="0.3">
      <c r="A548" s="85" t="s">
        <v>14</v>
      </c>
      <c r="B548" s="102" t="s">
        <v>143</v>
      </c>
      <c r="C548" s="300" t="s">
        <v>653</v>
      </c>
      <c r="D548" s="85" t="s">
        <v>98</v>
      </c>
      <c r="E548" s="106">
        <v>0.97199999999999998</v>
      </c>
      <c r="F548" s="106">
        <v>0.97199999999999998</v>
      </c>
      <c r="G548" s="106">
        <v>0.48</v>
      </c>
      <c r="H548" s="85">
        <v>2011</v>
      </c>
      <c r="I548" s="102">
        <v>0.97170000000000001</v>
      </c>
      <c r="J548" s="85" t="s">
        <v>145</v>
      </c>
      <c r="K548" s="85" t="s">
        <v>14</v>
      </c>
      <c r="L548" s="85"/>
      <c r="M548" s="85"/>
    </row>
    <row r="549" spans="1:13" ht="15" customHeight="1" x14ac:dyDescent="0.3">
      <c r="A549" s="85" t="s">
        <v>14</v>
      </c>
      <c r="B549" s="102" t="s">
        <v>160</v>
      </c>
      <c r="C549" s="300" t="s">
        <v>654</v>
      </c>
      <c r="D549" s="85" t="s">
        <v>162</v>
      </c>
      <c r="E549" s="106">
        <v>847.9</v>
      </c>
      <c r="F549" s="106">
        <v>847.9</v>
      </c>
      <c r="G549" s="106">
        <f>Tableau154[[#This Row],[Gross capacity (MW)]]*Tableau154[[#This Row],[EDF Stake (%)]]</f>
        <v>823.90442999999993</v>
      </c>
      <c r="H549" s="318">
        <v>2006</v>
      </c>
      <c r="I549" s="319">
        <v>0.97170000000000001</v>
      </c>
      <c r="J549" s="85" t="s">
        <v>145</v>
      </c>
      <c r="K549" s="85" t="s">
        <v>14</v>
      </c>
      <c r="L549" s="85"/>
      <c r="M549" s="85"/>
    </row>
    <row r="550" spans="1:13" ht="15" customHeight="1" x14ac:dyDescent="0.3">
      <c r="A550" s="85" t="s">
        <v>14</v>
      </c>
      <c r="B550" s="102" t="s">
        <v>160</v>
      </c>
      <c r="C550" s="300" t="s">
        <v>655</v>
      </c>
      <c r="D550" s="85" t="s">
        <v>168</v>
      </c>
      <c r="E550" s="106">
        <v>27.87</v>
      </c>
      <c r="F550" s="106">
        <v>27.87</v>
      </c>
      <c r="G550" s="106">
        <f>Tableau154[[#This Row],[Gross capacity (MW)]]*Tableau154[[#This Row],[EDF Stake (%)]]</f>
        <v>27.081279000000002</v>
      </c>
      <c r="H550" s="85" t="s">
        <v>656</v>
      </c>
      <c r="I550" s="102">
        <v>0.97170000000000001</v>
      </c>
      <c r="J550" s="85" t="s">
        <v>145</v>
      </c>
      <c r="K550" s="85" t="s">
        <v>14</v>
      </c>
      <c r="L550" s="85"/>
      <c r="M550" s="85"/>
    </row>
    <row r="551" spans="1:13" ht="15" customHeight="1" x14ac:dyDescent="0.3">
      <c r="A551" s="85" t="s">
        <v>94</v>
      </c>
      <c r="B551" s="102" t="s">
        <v>123</v>
      </c>
      <c r="C551" s="300" t="s">
        <v>657</v>
      </c>
      <c r="D551" s="85" t="s">
        <v>743</v>
      </c>
      <c r="E551" s="106">
        <v>17.600000000000001</v>
      </c>
      <c r="F551" s="106">
        <v>17.600000000000001</v>
      </c>
      <c r="G551" s="106">
        <f>Tableau154[[#This Row],[EDF Stake (%)]]*Tableau154[[#This Row],[Gross capacity (MW)]]</f>
        <v>6.1602287999999996</v>
      </c>
      <c r="H551" s="85">
        <v>2017</v>
      </c>
      <c r="I551" s="102">
        <f>68.63%*51%</f>
        <v>0.35001299999999996</v>
      </c>
      <c r="J551" s="85" t="s">
        <v>145</v>
      </c>
      <c r="K551" s="85" t="s">
        <v>15</v>
      </c>
      <c r="L551" s="85"/>
      <c r="M551" s="85"/>
    </row>
    <row r="552" spans="1:13" customFormat="1" ht="15" customHeight="1" x14ac:dyDescent="0.3">
      <c r="A552" s="85" t="s">
        <v>94</v>
      </c>
      <c r="B552" s="102" t="s">
        <v>123</v>
      </c>
      <c r="C552" s="300" t="s">
        <v>658</v>
      </c>
      <c r="D552" s="85" t="s">
        <v>743</v>
      </c>
      <c r="E552" s="106">
        <v>2.2000000000000002</v>
      </c>
      <c r="F552" s="106">
        <v>2.2000000000000002</v>
      </c>
      <c r="G552" s="106">
        <f>Tableau154[[#This Row],[EDF Stake (%)]]*Tableau154[[#This Row],[Gross capacity (MW)]]</f>
        <v>0.77002859999999995</v>
      </c>
      <c r="H552" s="316">
        <v>2023</v>
      </c>
      <c r="I552" s="317">
        <f>68.63%*51%</f>
        <v>0.35001299999999996</v>
      </c>
      <c r="J552" s="85" t="s">
        <v>145</v>
      </c>
      <c r="K552" s="85" t="s">
        <v>15</v>
      </c>
      <c r="L552" s="271"/>
      <c r="M552" s="271"/>
    </row>
    <row r="553" spans="1:13" customFormat="1" ht="15" customHeight="1" x14ac:dyDescent="0.3">
      <c r="A553" s="85" t="s">
        <v>94</v>
      </c>
      <c r="B553" s="102" t="s">
        <v>123</v>
      </c>
      <c r="C553" s="300" t="s">
        <v>659</v>
      </c>
      <c r="D553" s="85" t="s">
        <v>743</v>
      </c>
      <c r="E553" s="106">
        <v>3.6</v>
      </c>
      <c r="F553" s="106">
        <v>3.6</v>
      </c>
      <c r="G553" s="106">
        <f>Tableau154[[#This Row],[EDF Stake (%)]]*Tableau154[[#This Row],[Gross capacity (MW)]]</f>
        <v>1.2600467999999998</v>
      </c>
      <c r="H553" s="85">
        <v>2022</v>
      </c>
      <c r="I553" s="102">
        <f>68.63%*51%</f>
        <v>0.35001299999999996</v>
      </c>
      <c r="J553" s="85" t="s">
        <v>145</v>
      </c>
      <c r="K553" s="85" t="s">
        <v>15</v>
      </c>
      <c r="L553" s="271"/>
      <c r="M553" s="271"/>
    </row>
    <row r="554" spans="1:13" customFormat="1" ht="15" customHeight="1" x14ac:dyDescent="0.3">
      <c r="A554" s="85" t="s">
        <v>14</v>
      </c>
      <c r="B554" s="102" t="s">
        <v>160</v>
      </c>
      <c r="C554" s="300" t="s">
        <v>660</v>
      </c>
      <c r="D554" s="85" t="s">
        <v>168</v>
      </c>
      <c r="E554" s="106">
        <v>158.93</v>
      </c>
      <c r="F554" s="106">
        <v>0</v>
      </c>
      <c r="G554" s="106">
        <f>Tableau154[[#This Row],[Gross capacity (MW)]]*Tableau154[[#This Row],[EDF Stake (%)]]</f>
        <v>75.666573000000014</v>
      </c>
      <c r="H554" s="85" t="s">
        <v>661</v>
      </c>
      <c r="I554" s="102">
        <v>0.47610000000000002</v>
      </c>
      <c r="J554" s="85" t="s">
        <v>175</v>
      </c>
      <c r="K554" s="85" t="s">
        <v>14</v>
      </c>
      <c r="L554" s="271"/>
      <c r="M554" s="271"/>
    </row>
    <row r="555" spans="1:13" customFormat="1" ht="15" customHeight="1" x14ac:dyDescent="0.3">
      <c r="A555" s="85" t="s">
        <v>79</v>
      </c>
      <c r="B555" s="102" t="s">
        <v>182</v>
      </c>
      <c r="C555" s="300" t="s">
        <v>662</v>
      </c>
      <c r="D555" s="85" t="s">
        <v>199</v>
      </c>
      <c r="E555" s="106">
        <v>915</v>
      </c>
      <c r="F555" s="106">
        <v>915</v>
      </c>
      <c r="G555" s="106">
        <f>Tableau154[[#This Row],[EDF Stake (%)]]*Tableau154[[#This Row],[Gross capacity (MW)]]</f>
        <v>915</v>
      </c>
      <c r="H555" s="318">
        <v>1980</v>
      </c>
      <c r="I555" s="319">
        <v>1</v>
      </c>
      <c r="J555" s="85" t="s">
        <v>145</v>
      </c>
      <c r="K555" s="85" t="s">
        <v>9</v>
      </c>
      <c r="L555" s="271"/>
      <c r="M555" s="271"/>
    </row>
    <row r="556" spans="1:13" customFormat="1" ht="15" customHeight="1" x14ac:dyDescent="0.3">
      <c r="A556" s="85" t="s">
        <v>79</v>
      </c>
      <c r="B556" s="102" t="s">
        <v>182</v>
      </c>
      <c r="C556" s="300" t="s">
        <v>663</v>
      </c>
      <c r="D556" s="85" t="s">
        <v>199</v>
      </c>
      <c r="E556" s="106">
        <v>915</v>
      </c>
      <c r="F556" s="106">
        <v>915</v>
      </c>
      <c r="G556" s="106">
        <f>Tableau154[[#This Row],[Gross capacity (MW)]]*Tableau154[[#This Row],[EDF Stake (%)]]</f>
        <v>915</v>
      </c>
      <c r="H556" s="85">
        <v>1980</v>
      </c>
      <c r="I556" s="102">
        <v>1</v>
      </c>
      <c r="J556" s="85" t="s">
        <v>145</v>
      </c>
      <c r="K556" s="85" t="s">
        <v>9</v>
      </c>
      <c r="L556" s="271"/>
      <c r="M556" s="271"/>
    </row>
    <row r="557" spans="1:13" customFormat="1" ht="15" customHeight="1" x14ac:dyDescent="0.3">
      <c r="A557" s="85" t="s">
        <v>79</v>
      </c>
      <c r="B557" s="102" t="s">
        <v>182</v>
      </c>
      <c r="C557" s="300" t="s">
        <v>664</v>
      </c>
      <c r="D557" s="85" t="s">
        <v>199</v>
      </c>
      <c r="E557" s="106">
        <v>915</v>
      </c>
      <c r="F557" s="106">
        <v>915</v>
      </c>
      <c r="G557" s="106">
        <f>Tableau154[[#This Row],[EDF Stake (%)]]*Tableau154[[#This Row],[Gross capacity (MW)]]</f>
        <v>915</v>
      </c>
      <c r="H557" s="318">
        <v>1981</v>
      </c>
      <c r="I557" s="319">
        <v>1</v>
      </c>
      <c r="J557" s="85" t="s">
        <v>145</v>
      </c>
      <c r="K557" s="85" t="s">
        <v>9</v>
      </c>
      <c r="L557" s="271"/>
      <c r="M557" s="271"/>
    </row>
    <row r="558" spans="1:13" customFormat="1" ht="15" customHeight="1" x14ac:dyDescent="0.3">
      <c r="A558" s="85" t="s">
        <v>79</v>
      </c>
      <c r="B558" s="102" t="s">
        <v>182</v>
      </c>
      <c r="C558" s="300" t="s">
        <v>665</v>
      </c>
      <c r="D558" s="85" t="s">
        <v>199</v>
      </c>
      <c r="E558" s="106">
        <v>915</v>
      </c>
      <c r="F558" s="106">
        <v>915</v>
      </c>
      <c r="G558" s="106">
        <f>Tableau154[[#This Row],[Gross capacity (MW)]]*Tableau154[[#This Row],[EDF Stake (%)]]</f>
        <v>915</v>
      </c>
      <c r="H558" s="85">
        <v>1981</v>
      </c>
      <c r="I558" s="102">
        <v>1</v>
      </c>
      <c r="J558" s="85" t="s">
        <v>145</v>
      </c>
      <c r="K558" s="85" t="s">
        <v>9</v>
      </c>
      <c r="L558" s="271"/>
      <c r="M558" s="271"/>
    </row>
    <row r="559" spans="1:13" ht="15" customHeight="1" x14ac:dyDescent="0.3">
      <c r="A559" s="85" t="s">
        <v>14</v>
      </c>
      <c r="B559" s="102" t="s">
        <v>170</v>
      </c>
      <c r="C559" s="300" t="s">
        <v>666</v>
      </c>
      <c r="D559" s="85" t="s">
        <v>147</v>
      </c>
      <c r="E559" s="106">
        <v>12.5</v>
      </c>
      <c r="F559" s="106">
        <v>12.5</v>
      </c>
      <c r="G559" s="106">
        <v>6.19</v>
      </c>
      <c r="H559" s="318">
        <v>2019</v>
      </c>
      <c r="I559" s="319">
        <v>0.97170000000000001</v>
      </c>
      <c r="J559" s="85" t="s">
        <v>145</v>
      </c>
      <c r="K559" s="85" t="s">
        <v>14</v>
      </c>
      <c r="L559" s="85"/>
      <c r="M559" s="85"/>
    </row>
    <row r="560" spans="1:13" ht="15" customHeight="1" x14ac:dyDescent="0.3">
      <c r="A560" s="85" t="s">
        <v>94</v>
      </c>
      <c r="B560" s="102" t="s">
        <v>123</v>
      </c>
      <c r="C560" s="300" t="s">
        <v>667</v>
      </c>
      <c r="D560" s="85" t="s">
        <v>743</v>
      </c>
      <c r="E560" s="106">
        <v>11.5</v>
      </c>
      <c r="F560" s="106">
        <v>11.5</v>
      </c>
      <c r="G560" s="106">
        <f>Tableau154[[#This Row],[EDF Stake (%)]]*Tableau154[[#This Row],[Gross capacity (MW)]]</f>
        <v>7.8924500000000002</v>
      </c>
      <c r="H560" s="85">
        <v>2020</v>
      </c>
      <c r="I560" s="102">
        <v>0.68630000000000002</v>
      </c>
      <c r="J560" s="85" t="s">
        <v>145</v>
      </c>
      <c r="K560" s="85" t="s">
        <v>15</v>
      </c>
      <c r="L560" s="85"/>
      <c r="M560" s="85"/>
    </row>
    <row r="561" spans="1:13" ht="15" customHeight="1" x14ac:dyDescent="0.3">
      <c r="A561" s="85" t="s">
        <v>14</v>
      </c>
      <c r="B561" s="102" t="s">
        <v>160</v>
      </c>
      <c r="C561" s="300" t="s">
        <v>668</v>
      </c>
      <c r="D561" s="85" t="s">
        <v>168</v>
      </c>
      <c r="E561" s="106">
        <v>4.91</v>
      </c>
      <c r="F561" s="106">
        <v>4.91</v>
      </c>
      <c r="G561" s="106">
        <f>Tableau154[[#This Row],[Gross capacity (MW)]]*Tableau154[[#This Row],[EDF Stake (%)]]</f>
        <v>4.7710470000000003</v>
      </c>
      <c r="H561" s="318">
        <v>1970</v>
      </c>
      <c r="I561" s="319">
        <v>0.97170000000000001</v>
      </c>
      <c r="J561" s="85" t="s">
        <v>145</v>
      </c>
      <c r="K561" s="85" t="s">
        <v>14</v>
      </c>
      <c r="L561" s="85"/>
      <c r="M561" s="85"/>
    </row>
    <row r="562" spans="1:13" ht="15" customHeight="1" x14ac:dyDescent="0.3">
      <c r="A562" s="85" t="s">
        <v>14</v>
      </c>
      <c r="B562" s="102" t="s">
        <v>143</v>
      </c>
      <c r="C562" s="300" t="s">
        <v>669</v>
      </c>
      <c r="D562" s="85" t="s">
        <v>98</v>
      </c>
      <c r="E562" s="106">
        <v>1.944</v>
      </c>
      <c r="F562" s="106">
        <v>1.944</v>
      </c>
      <c r="G562" s="106">
        <v>0.96</v>
      </c>
      <c r="H562" s="85">
        <v>2011</v>
      </c>
      <c r="I562" s="102">
        <v>0.97170000000000001</v>
      </c>
      <c r="J562" s="85" t="s">
        <v>145</v>
      </c>
      <c r="K562" s="85" t="s">
        <v>14</v>
      </c>
      <c r="L562" s="85"/>
      <c r="M562" s="85"/>
    </row>
    <row r="563" spans="1:13" x14ac:dyDescent="0.3">
      <c r="A563" s="85" t="s">
        <v>14</v>
      </c>
      <c r="B563" s="102" t="s">
        <v>143</v>
      </c>
      <c r="C563" s="300" t="s">
        <v>670</v>
      </c>
      <c r="D563" s="85" t="s">
        <v>98</v>
      </c>
      <c r="E563" s="106">
        <v>2.88</v>
      </c>
      <c r="F563" s="106">
        <v>2.88</v>
      </c>
      <c r="G563" s="106">
        <v>1.43</v>
      </c>
      <c r="H563" s="318">
        <v>2011</v>
      </c>
      <c r="I563" s="319">
        <v>0.97170000000000001</v>
      </c>
      <c r="J563" s="85" t="s">
        <v>145</v>
      </c>
      <c r="K563" s="85" t="s">
        <v>14</v>
      </c>
      <c r="L563" s="85"/>
      <c r="M563" s="85"/>
    </row>
    <row r="564" spans="1:13" x14ac:dyDescent="0.3">
      <c r="A564" s="85" t="s">
        <v>14</v>
      </c>
      <c r="B564" s="102" t="s">
        <v>170</v>
      </c>
      <c r="C564" s="300" t="s">
        <v>671</v>
      </c>
      <c r="D564" s="85" t="s">
        <v>147</v>
      </c>
      <c r="E564" s="106">
        <v>15</v>
      </c>
      <c r="F564" s="106">
        <v>15</v>
      </c>
      <c r="G564" s="106">
        <v>7.43</v>
      </c>
      <c r="H564" s="85">
        <v>2019</v>
      </c>
      <c r="I564" s="102">
        <v>0.97170000000000001</v>
      </c>
      <c r="J564" s="85" t="s">
        <v>145</v>
      </c>
      <c r="K564" s="85" t="s">
        <v>14</v>
      </c>
      <c r="L564" s="85"/>
      <c r="M564" s="85"/>
    </row>
    <row r="565" spans="1:13" x14ac:dyDescent="0.3">
      <c r="A565" s="85" t="s">
        <v>14</v>
      </c>
      <c r="B565" s="102" t="s">
        <v>170</v>
      </c>
      <c r="C565" s="300" t="s">
        <v>672</v>
      </c>
      <c r="D565" s="85" t="s">
        <v>147</v>
      </c>
      <c r="E565" s="106">
        <v>20</v>
      </c>
      <c r="F565" s="106">
        <v>20</v>
      </c>
      <c r="G565" s="106">
        <v>9.91</v>
      </c>
      <c r="H565" s="318">
        <v>2019</v>
      </c>
      <c r="I565" s="319">
        <v>0.97170000000000001</v>
      </c>
      <c r="J565" s="85" t="s">
        <v>145</v>
      </c>
      <c r="K565" s="85" t="s">
        <v>14</v>
      </c>
      <c r="L565" s="85"/>
      <c r="M565" s="85"/>
    </row>
    <row r="566" spans="1:13" x14ac:dyDescent="0.3">
      <c r="A566" s="85" t="s">
        <v>79</v>
      </c>
      <c r="B566" s="102" t="s">
        <v>182</v>
      </c>
      <c r="C566" s="300" t="s">
        <v>673</v>
      </c>
      <c r="D566" s="85" t="s">
        <v>184</v>
      </c>
      <c r="E566" s="106">
        <v>181</v>
      </c>
      <c r="F566" s="106">
        <v>181</v>
      </c>
      <c r="G566" s="106">
        <f>Tableau154[[#This Row],[EDF Stake (%)]]*Tableau154[[#This Row],[Gross capacity (MW)]]</f>
        <v>181</v>
      </c>
      <c r="H566" s="85">
        <v>2008</v>
      </c>
      <c r="I566" s="102">
        <v>1</v>
      </c>
      <c r="J566" s="85" t="s">
        <v>145</v>
      </c>
      <c r="K566" s="85" t="s">
        <v>9</v>
      </c>
      <c r="L566" s="85"/>
      <c r="M566" s="85"/>
    </row>
    <row r="567" spans="1:13" s="85" customFormat="1" x14ac:dyDescent="0.3">
      <c r="A567" s="85" t="s">
        <v>79</v>
      </c>
      <c r="B567" s="102" t="s">
        <v>182</v>
      </c>
      <c r="C567" s="300" t="s">
        <v>674</v>
      </c>
      <c r="D567" s="85" t="s">
        <v>184</v>
      </c>
      <c r="E567" s="106">
        <v>179</v>
      </c>
      <c r="F567" s="106">
        <v>179</v>
      </c>
      <c r="G567" s="106">
        <f>Tableau154[[#This Row],[Gross capacity (MW)]]*Tableau154[[#This Row],[EDF Stake (%)]]</f>
        <v>179</v>
      </c>
      <c r="H567" s="318">
        <v>2008</v>
      </c>
      <c r="I567" s="319">
        <v>1</v>
      </c>
      <c r="J567" s="85" t="s">
        <v>145</v>
      </c>
      <c r="K567" s="85" t="s">
        <v>9</v>
      </c>
    </row>
    <row r="568" spans="1:13" s="204" customFormat="1" x14ac:dyDescent="0.3">
      <c r="A568" s="85" t="s">
        <v>79</v>
      </c>
      <c r="B568" s="102" t="s">
        <v>182</v>
      </c>
      <c r="C568" s="300" t="s">
        <v>675</v>
      </c>
      <c r="D568" s="85" t="s">
        <v>184</v>
      </c>
      <c r="E568" s="106">
        <v>182</v>
      </c>
      <c r="F568" s="106">
        <v>182</v>
      </c>
      <c r="G568" s="106">
        <f>Tableau154[[#This Row],[EDF Stake (%)]]*Tableau154[[#This Row],[Gross capacity (MW)]]</f>
        <v>182</v>
      </c>
      <c r="H568" s="85">
        <v>2009</v>
      </c>
      <c r="I568" s="102">
        <v>1</v>
      </c>
      <c r="J568" s="85" t="s">
        <v>145</v>
      </c>
      <c r="K568" s="85" t="s">
        <v>9</v>
      </c>
      <c r="L568" s="85"/>
      <c r="M568" s="85"/>
    </row>
    <row r="569" spans="1:13" x14ac:dyDescent="0.3">
      <c r="A569" s="85" t="s">
        <v>14</v>
      </c>
      <c r="B569" s="102" t="s">
        <v>143</v>
      </c>
      <c r="C569" s="300" t="s">
        <v>676</v>
      </c>
      <c r="D569" s="85" t="s">
        <v>98</v>
      </c>
      <c r="E569" s="106">
        <v>4.9000000000000004</v>
      </c>
      <c r="F569" s="106">
        <v>4.9000000000000004</v>
      </c>
      <c r="G569" s="106">
        <v>2.4300000000000002</v>
      </c>
      <c r="H569" s="318">
        <v>2023</v>
      </c>
      <c r="I569" s="319">
        <v>0.97170000000000001</v>
      </c>
      <c r="J569" s="85" t="s">
        <v>145</v>
      </c>
      <c r="K569" s="85" t="s">
        <v>14</v>
      </c>
      <c r="L569" s="85"/>
      <c r="M569" s="85"/>
    </row>
    <row r="570" spans="1:13" x14ac:dyDescent="0.3">
      <c r="A570" s="85" t="s">
        <v>14</v>
      </c>
      <c r="B570" s="102" t="s">
        <v>143</v>
      </c>
      <c r="C570" s="300" t="s">
        <v>677</v>
      </c>
      <c r="D570" s="85" t="s">
        <v>147</v>
      </c>
      <c r="E570" s="106">
        <v>48</v>
      </c>
      <c r="F570" s="106">
        <v>48</v>
      </c>
      <c r="G570" s="106">
        <v>23.79</v>
      </c>
      <c r="H570" s="85">
        <v>2011</v>
      </c>
      <c r="I570" s="102">
        <v>0.97170000000000001</v>
      </c>
      <c r="J570" s="85" t="s">
        <v>145</v>
      </c>
      <c r="K570" s="85" t="s">
        <v>14</v>
      </c>
      <c r="L570" s="85"/>
      <c r="M570" s="85"/>
    </row>
    <row r="571" spans="1:13" x14ac:dyDescent="0.3">
      <c r="A571" s="85" t="s">
        <v>14</v>
      </c>
      <c r="B571" s="102" t="s">
        <v>160</v>
      </c>
      <c r="C571" s="300" t="s">
        <v>770</v>
      </c>
      <c r="D571" s="85" t="s">
        <v>168</v>
      </c>
      <c r="E571" s="106">
        <v>13.030555</v>
      </c>
      <c r="F571" s="106">
        <v>13.030555</v>
      </c>
      <c r="G571" s="106">
        <f>Tableau154[[#This Row],[Gross capacity (MW)]]*Tableau154[[#This Row],[EDF Stake (%)]]</f>
        <v>12.661790293499999</v>
      </c>
      <c r="H571" s="318" t="s">
        <v>678</v>
      </c>
      <c r="I571" s="319">
        <v>0.97170000000000001</v>
      </c>
      <c r="J571" s="85" t="s">
        <v>145</v>
      </c>
      <c r="K571" s="85" t="s">
        <v>14</v>
      </c>
      <c r="L571" s="85"/>
      <c r="M571" s="85"/>
    </row>
    <row r="572" spans="1:13" x14ac:dyDescent="0.3">
      <c r="A572" s="85" t="s">
        <v>94</v>
      </c>
      <c r="B572" s="102" t="s">
        <v>123</v>
      </c>
      <c r="C572" s="300" t="s">
        <v>679</v>
      </c>
      <c r="D572" s="85" t="s">
        <v>743</v>
      </c>
      <c r="E572" s="106">
        <v>8.1999999999999993</v>
      </c>
      <c r="F572" s="106">
        <v>8.1999999999999993</v>
      </c>
      <c r="G572" s="106">
        <f>Tableau154[[#This Row],[EDF Stake (%)]]*Tableau154[[#This Row],[Gross capacity (MW)]]</f>
        <v>5.6276599999999997</v>
      </c>
      <c r="H572" s="318">
        <v>2009</v>
      </c>
      <c r="I572" s="319">
        <v>0.68630000000000002</v>
      </c>
      <c r="J572" s="85" t="s">
        <v>145</v>
      </c>
      <c r="K572" s="85" t="s">
        <v>15</v>
      </c>
      <c r="L572" s="85"/>
      <c r="M572" s="85"/>
    </row>
    <row r="573" spans="1:13" x14ac:dyDescent="0.3">
      <c r="A573" s="85" t="s">
        <v>14</v>
      </c>
      <c r="B573" s="102" t="s">
        <v>143</v>
      </c>
      <c r="C573" s="300" t="s">
        <v>680</v>
      </c>
      <c r="D573" s="85" t="s">
        <v>98</v>
      </c>
      <c r="E573" s="106">
        <v>0.99355000000000004</v>
      </c>
      <c r="F573" s="106">
        <v>0.99355000000000004</v>
      </c>
      <c r="G573" s="106">
        <v>0.49</v>
      </c>
      <c r="H573" s="318">
        <v>2011</v>
      </c>
      <c r="I573" s="319">
        <v>0.97170000000000001</v>
      </c>
      <c r="J573" s="85" t="s">
        <v>145</v>
      </c>
      <c r="K573" s="85" t="s">
        <v>14</v>
      </c>
      <c r="L573" s="85"/>
      <c r="M573" s="85"/>
    </row>
    <row r="574" spans="1:13" x14ac:dyDescent="0.3">
      <c r="A574" s="85" t="s">
        <v>14</v>
      </c>
      <c r="B574" s="102" t="s">
        <v>143</v>
      </c>
      <c r="C574" s="300" t="s">
        <v>681</v>
      </c>
      <c r="D574" s="85" t="s">
        <v>98</v>
      </c>
      <c r="E574" s="106">
        <v>0.91100000000000003</v>
      </c>
      <c r="F574" s="106">
        <v>0.91100000000000003</v>
      </c>
      <c r="G574" s="106">
        <v>0.45</v>
      </c>
      <c r="H574" s="85">
        <v>2009</v>
      </c>
      <c r="I574" s="102">
        <v>0.97170000000000001</v>
      </c>
      <c r="J574" s="85" t="s">
        <v>145</v>
      </c>
      <c r="K574" s="85" t="s">
        <v>14</v>
      </c>
      <c r="L574" s="85"/>
      <c r="M574" s="85"/>
    </row>
    <row r="575" spans="1:13" x14ac:dyDescent="0.3">
      <c r="A575" s="85" t="s">
        <v>14</v>
      </c>
      <c r="B575" s="102" t="s">
        <v>143</v>
      </c>
      <c r="C575" s="300" t="s">
        <v>682</v>
      </c>
      <c r="D575" s="85" t="s">
        <v>98</v>
      </c>
      <c r="E575" s="106">
        <v>0.86699999999999999</v>
      </c>
      <c r="F575" s="106">
        <v>0.86699999999999999</v>
      </c>
      <c r="G575" s="106">
        <v>0.43</v>
      </c>
      <c r="H575" s="318">
        <v>2009</v>
      </c>
      <c r="I575" s="319">
        <v>0.97170000000000001</v>
      </c>
      <c r="J575" s="85" t="s">
        <v>145</v>
      </c>
      <c r="K575" s="85" t="s">
        <v>14</v>
      </c>
      <c r="L575" s="85"/>
      <c r="M575" s="85"/>
    </row>
    <row r="576" spans="1:13" s="203" customFormat="1" x14ac:dyDescent="0.3">
      <c r="A576" s="85" t="s">
        <v>14</v>
      </c>
      <c r="B576" s="102" t="s">
        <v>143</v>
      </c>
      <c r="C576" s="300" t="s">
        <v>683</v>
      </c>
      <c r="D576" s="85" t="s">
        <v>98</v>
      </c>
      <c r="E576" s="106">
        <v>0.92</v>
      </c>
      <c r="F576" s="106">
        <v>0.92</v>
      </c>
      <c r="G576" s="106">
        <v>0.46</v>
      </c>
      <c r="H576" s="85">
        <v>2009</v>
      </c>
      <c r="I576" s="102">
        <v>0.97170000000000001</v>
      </c>
      <c r="J576" s="85" t="s">
        <v>145</v>
      </c>
      <c r="K576" s="85" t="s">
        <v>14</v>
      </c>
      <c r="L576" s="85"/>
      <c r="M576" s="85"/>
    </row>
    <row r="577" spans="1:17" s="203" customFormat="1" x14ac:dyDescent="0.3">
      <c r="A577" s="85" t="s">
        <v>79</v>
      </c>
      <c r="B577" s="102" t="s">
        <v>182</v>
      </c>
      <c r="C577" s="300" t="s">
        <v>684</v>
      </c>
      <c r="D577" s="85" t="s">
        <v>168</v>
      </c>
      <c r="E577" s="106">
        <v>364</v>
      </c>
      <c r="F577" s="106">
        <v>364</v>
      </c>
      <c r="G577" s="106">
        <v>364</v>
      </c>
      <c r="H577" s="318">
        <v>1968</v>
      </c>
      <c r="I577" s="319">
        <v>1</v>
      </c>
      <c r="J577" s="85" t="s">
        <v>145</v>
      </c>
      <c r="K577" s="85" t="s">
        <v>9</v>
      </c>
      <c r="L577" s="85"/>
      <c r="M577" s="85"/>
    </row>
    <row r="578" spans="1:17" x14ac:dyDescent="0.3">
      <c r="A578" s="85" t="s">
        <v>79</v>
      </c>
      <c r="B578" s="102" t="s">
        <v>182</v>
      </c>
      <c r="C578" s="300" t="s">
        <v>685</v>
      </c>
      <c r="D578" s="85" t="s">
        <v>168</v>
      </c>
      <c r="E578" s="106">
        <v>65.760000000000005</v>
      </c>
      <c r="F578" s="106">
        <v>65.760000000000005</v>
      </c>
      <c r="G578" s="106">
        <v>65.760000000000005</v>
      </c>
      <c r="H578" s="85">
        <v>1984</v>
      </c>
      <c r="I578" s="102">
        <v>1</v>
      </c>
      <c r="J578" s="85" t="s">
        <v>145</v>
      </c>
      <c r="K578" s="85" t="s">
        <v>9</v>
      </c>
      <c r="L578" s="85"/>
      <c r="M578" s="85"/>
    </row>
    <row r="579" spans="1:17" x14ac:dyDescent="0.3">
      <c r="A579" s="85" t="s">
        <v>94</v>
      </c>
      <c r="B579" s="102" t="s">
        <v>123</v>
      </c>
      <c r="C579" s="300" t="s">
        <v>686</v>
      </c>
      <c r="D579" s="85" t="s">
        <v>743</v>
      </c>
      <c r="E579" s="106">
        <v>8.4</v>
      </c>
      <c r="F579" s="106">
        <v>8.4</v>
      </c>
      <c r="G579" s="106">
        <f>Tableau154[[#This Row],[EDF Stake (%)]]*Tableau154[[#This Row],[Gross capacity (MW)]]</f>
        <v>2.9401091999999998</v>
      </c>
      <c r="H579" s="85">
        <v>2023</v>
      </c>
      <c r="I579" s="102">
        <f>68.63%*51%</f>
        <v>0.35001299999999996</v>
      </c>
      <c r="J579" s="85" t="s">
        <v>145</v>
      </c>
      <c r="K579" s="85" t="s">
        <v>15</v>
      </c>
      <c r="L579" s="85"/>
      <c r="M579" s="85"/>
    </row>
    <row r="580" spans="1:17" x14ac:dyDescent="0.3">
      <c r="A580" s="85" t="s">
        <v>94</v>
      </c>
      <c r="B580" s="102" t="s">
        <v>123</v>
      </c>
      <c r="C580" s="300" t="s">
        <v>687</v>
      </c>
      <c r="D580" s="85" t="s">
        <v>743</v>
      </c>
      <c r="E580" s="106">
        <v>44.85</v>
      </c>
      <c r="F580" s="106">
        <v>44.85</v>
      </c>
      <c r="G580" s="106">
        <f>Tableau154[[#This Row],[EDF Stake (%)]]*Tableau154[[#This Row],[Gross capacity (MW)]]</f>
        <v>15.698083049999999</v>
      </c>
      <c r="H580" s="318">
        <v>2019</v>
      </c>
      <c r="I580" s="317">
        <f>68.63%*51%</f>
        <v>0.35001299999999996</v>
      </c>
      <c r="J580" s="85" t="s">
        <v>145</v>
      </c>
      <c r="K580" s="85" t="s">
        <v>15</v>
      </c>
      <c r="L580" s="85"/>
      <c r="M580" s="85"/>
    </row>
    <row r="581" spans="1:17" x14ac:dyDescent="0.3">
      <c r="A581" s="85" t="s">
        <v>94</v>
      </c>
      <c r="B581" s="102" t="s">
        <v>123</v>
      </c>
      <c r="C581" s="300" t="s">
        <v>688</v>
      </c>
      <c r="D581" s="85" t="s">
        <v>743</v>
      </c>
      <c r="E581" s="106">
        <v>12</v>
      </c>
      <c r="F581" s="106">
        <v>12</v>
      </c>
      <c r="G581" s="106">
        <f>Tableau154[[#This Row],[EDF Stake (%)]]*Tableau154[[#This Row],[Gross capacity (MW)]]</f>
        <v>8.2355999999999998</v>
      </c>
      <c r="H581" s="85">
        <v>2007</v>
      </c>
      <c r="I581" s="102">
        <v>0.68630000000000002</v>
      </c>
      <c r="J581" s="85" t="s">
        <v>145</v>
      </c>
      <c r="K581" s="85" t="s">
        <v>15</v>
      </c>
      <c r="L581" s="85"/>
      <c r="M581" s="85"/>
    </row>
    <row r="582" spans="1:17" x14ac:dyDescent="0.3">
      <c r="A582" s="85" t="s">
        <v>79</v>
      </c>
      <c r="B582" s="102" t="s">
        <v>182</v>
      </c>
      <c r="C582" s="300" t="s">
        <v>689</v>
      </c>
      <c r="D582" s="85" t="s">
        <v>168</v>
      </c>
      <c r="E582" s="106">
        <v>140.5</v>
      </c>
      <c r="F582" s="106">
        <v>140.5</v>
      </c>
      <c r="G582" s="106">
        <v>140.5</v>
      </c>
      <c r="H582" s="85">
        <v>1959</v>
      </c>
      <c r="I582" s="102">
        <v>1</v>
      </c>
      <c r="J582" s="85" t="s">
        <v>145</v>
      </c>
      <c r="K582" s="85" t="s">
        <v>9</v>
      </c>
      <c r="L582" s="85"/>
      <c r="M582" s="85"/>
    </row>
    <row r="583" spans="1:17" x14ac:dyDescent="0.3">
      <c r="A583" s="85" t="s">
        <v>14</v>
      </c>
      <c r="B583" s="102" t="s">
        <v>170</v>
      </c>
      <c r="C583" s="300" t="s">
        <v>690</v>
      </c>
      <c r="D583" s="85" t="s">
        <v>147</v>
      </c>
      <c r="E583" s="106">
        <v>11.4</v>
      </c>
      <c r="F583" s="106">
        <v>11.4</v>
      </c>
      <c r="G583" s="106">
        <f>Tableau154[[#This Row],[Gross capacity (MW)]]*Tableau154[[#This Row],[EDF Stake (%)]]</f>
        <v>5.6498400000000002</v>
      </c>
      <c r="H583" s="318">
        <v>2001</v>
      </c>
      <c r="I583" s="319">
        <v>0.49559999999999998</v>
      </c>
      <c r="J583" s="85" t="s">
        <v>145</v>
      </c>
      <c r="K583" s="85" t="s">
        <v>14</v>
      </c>
      <c r="L583" s="85"/>
      <c r="M583" s="85"/>
    </row>
    <row r="584" spans="1:17" x14ac:dyDescent="0.3">
      <c r="A584" s="85" t="s">
        <v>14</v>
      </c>
      <c r="B584" s="102" t="s">
        <v>170</v>
      </c>
      <c r="C584" s="300" t="s">
        <v>691</v>
      </c>
      <c r="D584" s="85" t="s">
        <v>147</v>
      </c>
      <c r="E584" s="106">
        <v>13.08</v>
      </c>
      <c r="F584" s="106">
        <v>13.08</v>
      </c>
      <c r="G584" s="106">
        <f>Tableau154[[#This Row],[Gross capacity (MW)]]*Tableau154[[#This Row],[EDF Stake (%)]]</f>
        <v>6.4824479999999998</v>
      </c>
      <c r="H584" s="85">
        <v>2004</v>
      </c>
      <c r="I584" s="102">
        <v>0.49559999999999998</v>
      </c>
      <c r="J584" s="85" t="s">
        <v>145</v>
      </c>
      <c r="K584" s="85" t="s">
        <v>14</v>
      </c>
      <c r="L584" s="85"/>
      <c r="M584" s="85"/>
    </row>
    <row r="585" spans="1:17" x14ac:dyDescent="0.3">
      <c r="A585" s="85" t="s">
        <v>79</v>
      </c>
      <c r="B585" s="102" t="s">
        <v>182</v>
      </c>
      <c r="C585" s="300" t="s">
        <v>692</v>
      </c>
      <c r="D585" s="85" t="s">
        <v>168</v>
      </c>
      <c r="E585" s="106">
        <v>285</v>
      </c>
      <c r="F585" s="106">
        <v>285</v>
      </c>
      <c r="G585" s="106">
        <v>285</v>
      </c>
      <c r="H585" s="318">
        <v>1968</v>
      </c>
      <c r="I585" s="319">
        <v>1</v>
      </c>
      <c r="J585" s="85" t="s">
        <v>145</v>
      </c>
      <c r="K585" s="85" t="s">
        <v>9</v>
      </c>
      <c r="L585" s="85"/>
      <c r="M585" s="85"/>
    </row>
    <row r="586" spans="1:17" x14ac:dyDescent="0.3">
      <c r="A586" s="85" t="s">
        <v>94</v>
      </c>
      <c r="B586" s="102" t="s">
        <v>123</v>
      </c>
      <c r="C586" s="300" t="s">
        <v>693</v>
      </c>
      <c r="D586" s="85" t="s">
        <v>743</v>
      </c>
      <c r="E586" s="106">
        <v>9</v>
      </c>
      <c r="F586" s="106">
        <v>9</v>
      </c>
      <c r="G586" s="106">
        <f>Tableau154[[#This Row],[EDF Stake (%)]]*Tableau154[[#This Row],[Gross capacity (MW)]]</f>
        <v>6.1767000000000003</v>
      </c>
      <c r="H586" s="318">
        <v>2005</v>
      </c>
      <c r="I586" s="319">
        <v>0.68630000000000002</v>
      </c>
      <c r="J586" s="85" t="s">
        <v>145</v>
      </c>
      <c r="K586" s="85" t="s">
        <v>15</v>
      </c>
      <c r="L586" s="85"/>
      <c r="M586" s="85"/>
    </row>
    <row r="587" spans="1:17" x14ac:dyDescent="0.3">
      <c r="A587" s="85" t="s">
        <v>94</v>
      </c>
      <c r="B587" s="102" t="s">
        <v>123</v>
      </c>
      <c r="C587" s="300" t="s">
        <v>744</v>
      </c>
      <c r="D587" s="85" t="s">
        <v>743</v>
      </c>
      <c r="E587" s="106">
        <v>7.2</v>
      </c>
      <c r="F587" s="106">
        <v>7.2</v>
      </c>
      <c r="G587" s="106">
        <f>Tableau154[[#This Row],[EDF Stake (%)]]*Tableau154[[#This Row],[Gross capacity (MW)]]</f>
        <v>4.9413600000000004</v>
      </c>
      <c r="H587" s="85">
        <v>2024</v>
      </c>
      <c r="I587" s="102">
        <v>0.68630000000000002</v>
      </c>
      <c r="J587" s="85" t="s">
        <v>145</v>
      </c>
      <c r="K587" s="85" t="s">
        <v>15</v>
      </c>
      <c r="L587" s="85"/>
      <c r="M587" s="85"/>
    </row>
    <row r="588" spans="1:17" ht="15" customHeight="1" x14ac:dyDescent="0.3">
      <c r="A588" s="85" t="s">
        <v>13</v>
      </c>
      <c r="B588" s="102" t="s">
        <v>379</v>
      </c>
      <c r="C588" s="300" t="s">
        <v>695</v>
      </c>
      <c r="D588" s="85" t="s">
        <v>147</v>
      </c>
      <c r="E588" s="106" t="s">
        <v>197</v>
      </c>
      <c r="F588" s="106" t="s">
        <v>197</v>
      </c>
      <c r="G588" s="106">
        <v>211.32</v>
      </c>
      <c r="H588" s="85" t="s">
        <v>197</v>
      </c>
      <c r="I588" s="102" t="s">
        <v>197</v>
      </c>
      <c r="J588" s="85" t="s">
        <v>145</v>
      </c>
      <c r="K588" s="85" t="s">
        <v>13</v>
      </c>
      <c r="M588" s="309"/>
      <c r="N588" s="309"/>
      <c r="O588" s="309"/>
      <c r="P588" s="85"/>
      <c r="Q588" s="85"/>
    </row>
    <row r="589" spans="1:17" ht="15" customHeight="1" x14ac:dyDescent="0.3">
      <c r="A589" s="85" t="s">
        <v>78</v>
      </c>
      <c r="B589" s="102" t="s">
        <v>321</v>
      </c>
      <c r="C589" s="300" t="s">
        <v>694</v>
      </c>
      <c r="D589" s="85" t="s">
        <v>147</v>
      </c>
      <c r="E589" s="106">
        <v>200</v>
      </c>
      <c r="F589" s="106">
        <v>0</v>
      </c>
      <c r="G589" s="106">
        <f>Tableau154[[#This Row],[Gross capacity (MW)]]*Tableau154[[#This Row],[EDF Stake (%)]]</f>
        <v>100</v>
      </c>
      <c r="H589" s="318" t="s">
        <v>197</v>
      </c>
      <c r="I589" s="319">
        <v>0.5</v>
      </c>
      <c r="J589" s="85" t="s">
        <v>175</v>
      </c>
      <c r="K589" s="85" t="s">
        <v>9</v>
      </c>
      <c r="M589" s="309"/>
      <c r="N589" s="309"/>
      <c r="O589" s="309"/>
      <c r="P589" s="85"/>
      <c r="Q589" s="85"/>
    </row>
    <row r="590" spans="1:17" ht="15" customHeight="1" x14ac:dyDescent="0.3">
      <c r="A590" s="85" t="s">
        <v>94</v>
      </c>
      <c r="B590" s="102" t="s">
        <v>123</v>
      </c>
      <c r="C590" s="300" t="s">
        <v>697</v>
      </c>
      <c r="D590" s="85" t="s">
        <v>743</v>
      </c>
      <c r="E590" s="106">
        <v>3.45</v>
      </c>
      <c r="F590" s="106">
        <v>3.45</v>
      </c>
      <c r="G590" s="106">
        <f>Tableau154[[#This Row],[EDF Stake (%)]]*Tableau154[[#This Row],[Gross capacity (MW)]]</f>
        <v>2.3677350000000001</v>
      </c>
      <c r="H590" s="318">
        <v>2018</v>
      </c>
      <c r="I590" s="319">
        <v>0.68630000000000002</v>
      </c>
      <c r="J590" s="85" t="s">
        <v>145</v>
      </c>
      <c r="K590" s="85" t="s">
        <v>15</v>
      </c>
      <c r="M590" s="309"/>
      <c r="N590" s="309"/>
      <c r="O590" s="309"/>
      <c r="P590" s="85"/>
      <c r="Q590" s="85"/>
    </row>
    <row r="591" spans="1:17" ht="15" customHeight="1" x14ac:dyDescent="0.3">
      <c r="A591" s="85" t="s">
        <v>94</v>
      </c>
      <c r="B591" s="102" t="s">
        <v>123</v>
      </c>
      <c r="C591" s="300" t="s">
        <v>698</v>
      </c>
      <c r="D591" s="85" t="s">
        <v>743</v>
      </c>
      <c r="E591" s="106">
        <v>6.9</v>
      </c>
      <c r="F591" s="106">
        <v>6.9</v>
      </c>
      <c r="G591" s="106">
        <f>Tableau154[[#This Row],[EDF Stake (%)]]*Tableau154[[#This Row],[Gross capacity (MW)]]</f>
        <v>4.7354700000000003</v>
      </c>
      <c r="H591" s="85">
        <v>2021</v>
      </c>
      <c r="I591" s="102">
        <v>0.68630000000000002</v>
      </c>
      <c r="J591" s="85" t="s">
        <v>145</v>
      </c>
      <c r="K591" s="85" t="s">
        <v>15</v>
      </c>
      <c r="M591" s="309"/>
      <c r="N591" s="309"/>
      <c r="O591" s="309"/>
      <c r="P591" s="85"/>
      <c r="Q591" s="85"/>
    </row>
    <row r="592" spans="1:17" ht="16.8" x14ac:dyDescent="0.3">
      <c r="A592" s="205" t="s">
        <v>175</v>
      </c>
      <c r="B592" s="205" t="s">
        <v>699</v>
      </c>
      <c r="C592" s="205"/>
      <c r="D592" s="206" t="s">
        <v>830</v>
      </c>
      <c r="E592" s="298">
        <f>SUBTOTAL(109,Tableau154[Gross capacity (MW)])</f>
        <v>144096.78850193907</v>
      </c>
      <c r="F592" s="298">
        <f>SUBTOTAL(109,Tableau154[Capacity consolidated(1) by EDF (MW)])</f>
        <v>118823.37765693899</v>
      </c>
      <c r="G592" s="322">
        <f>SUBTOTAL(109,Tableau154[Net capacity (MW)])</f>
        <v>124639.38989329468</v>
      </c>
      <c r="H592" s="205"/>
    </row>
    <row r="593" spans="1:8" ht="16.2" x14ac:dyDescent="0.3">
      <c r="A593" s="205" t="s">
        <v>145</v>
      </c>
      <c r="B593" s="205" t="s">
        <v>700</v>
      </c>
      <c r="C593" s="36"/>
      <c r="D593" s="82"/>
      <c r="E593" s="344"/>
      <c r="F593" s="269"/>
      <c r="G593" s="269" t="s">
        <v>0</v>
      </c>
      <c r="H593" s="201"/>
    </row>
    <row r="594" spans="1:8" x14ac:dyDescent="0.3">
      <c r="A594" s="205" t="s">
        <v>742</v>
      </c>
      <c r="B594" s="205" t="s">
        <v>741</v>
      </c>
      <c r="C594" s="36"/>
      <c r="D594" s="82"/>
      <c r="E594" s="269" t="s">
        <v>0</v>
      </c>
      <c r="F594" s="269"/>
      <c r="H594" s="201"/>
    </row>
    <row r="595" spans="1:8" ht="16.5" customHeight="1" x14ac:dyDescent="0.3">
      <c r="A595" s="36" t="s">
        <v>701</v>
      </c>
      <c r="B595" s="36" t="s">
        <v>702</v>
      </c>
      <c r="C595" s="36"/>
      <c r="D595" s="82"/>
      <c r="E595" s="269"/>
      <c r="F595" s="268"/>
      <c r="G595" s="268"/>
      <c r="H595" s="201"/>
    </row>
    <row r="596" spans="1:8" ht="27.75" customHeight="1" x14ac:dyDescent="0.25">
      <c r="A596" s="423" t="s">
        <v>703</v>
      </c>
      <c r="B596" s="423"/>
      <c r="C596" s="423"/>
      <c r="D596" s="423"/>
      <c r="E596" s="423"/>
      <c r="F596" s="423"/>
      <c r="G596" s="423"/>
      <c r="H596" s="423"/>
    </row>
    <row r="597" spans="1:8" x14ac:dyDescent="0.3">
      <c r="A597" s="83" t="s">
        <v>704</v>
      </c>
      <c r="B597" s="82"/>
      <c r="C597" s="82"/>
      <c r="D597" s="82"/>
      <c r="E597" s="84"/>
      <c r="F597" s="84" t="s">
        <v>0</v>
      </c>
      <c r="G597" s="84"/>
      <c r="H597" s="201"/>
    </row>
    <row r="598" spans="1:8" x14ac:dyDescent="0.3">
      <c r="A598" s="83" t="s">
        <v>705</v>
      </c>
      <c r="B598" s="82"/>
      <c r="C598" s="82"/>
      <c r="D598" s="82"/>
      <c r="E598" s="84"/>
      <c r="F598" s="84" t="s">
        <v>0</v>
      </c>
      <c r="G598" s="310" t="s">
        <v>0</v>
      </c>
      <c r="H598" s="201"/>
    </row>
    <row r="599" spans="1:8" x14ac:dyDescent="0.25">
      <c r="A599" s="87" t="s">
        <v>706</v>
      </c>
      <c r="B599" s="85"/>
      <c r="C599" s="85"/>
      <c r="D599" s="85"/>
      <c r="E599" s="86" t="s">
        <v>0</v>
      </c>
      <c r="F599" s="86" t="s">
        <v>0</v>
      </c>
      <c r="G599" s="310"/>
      <c r="H599" s="85"/>
    </row>
    <row r="600" spans="1:8" x14ac:dyDescent="0.25">
      <c r="A600" s="87" t="s">
        <v>740</v>
      </c>
      <c r="B600" s="85"/>
      <c r="C600" s="85"/>
      <c r="D600" s="85"/>
      <c r="E600" s="308"/>
      <c r="F600" s="304" t="s">
        <v>0</v>
      </c>
      <c r="G600" s="310" t="s">
        <v>0</v>
      </c>
      <c r="H600" s="85"/>
    </row>
    <row r="601" spans="1:8" x14ac:dyDescent="0.25">
      <c r="A601" s="87" t="s">
        <v>739</v>
      </c>
      <c r="E601" s="46" t="s">
        <v>0</v>
      </c>
      <c r="F601" s="304" t="s">
        <v>0</v>
      </c>
      <c r="G601" s="312"/>
    </row>
    <row r="602" spans="1:8" x14ac:dyDescent="0.25">
      <c r="A602" s="301" t="s">
        <v>791</v>
      </c>
      <c r="F602" s="86"/>
      <c r="G602" s="310" t="s">
        <v>0</v>
      </c>
    </row>
    <row r="603" spans="1:8" x14ac:dyDescent="0.25">
      <c r="A603" s="301" t="s">
        <v>792</v>
      </c>
      <c r="E603" s="46" t="s">
        <v>0</v>
      </c>
      <c r="F603" s="304" t="s">
        <v>0</v>
      </c>
      <c r="G603" s="310"/>
      <c r="H603" s="305"/>
    </row>
    <row r="604" spans="1:8" x14ac:dyDescent="0.3">
      <c r="F604" s="304" t="s">
        <v>0</v>
      </c>
      <c r="G604" s="310" t="s">
        <v>0</v>
      </c>
    </row>
    <row r="605" spans="1:8" x14ac:dyDescent="0.3">
      <c r="G605" s="310" t="s">
        <v>0</v>
      </c>
    </row>
    <row r="606" spans="1:8" x14ac:dyDescent="0.3">
      <c r="G606" s="306" t="s">
        <v>0</v>
      </c>
    </row>
    <row r="612" spans="7:7" x14ac:dyDescent="0.3">
      <c r="G612" s="46" t="s">
        <v>0</v>
      </c>
    </row>
    <row r="613" spans="7:7" x14ac:dyDescent="0.3">
      <c r="G613" s="46" t="s">
        <v>0</v>
      </c>
    </row>
    <row r="625" spans="5:5" x14ac:dyDescent="0.3">
      <c r="E625" s="46" t="s">
        <v>0</v>
      </c>
    </row>
  </sheetData>
  <mergeCells count="2">
    <mergeCell ref="A1:K3"/>
    <mergeCell ref="A596:H596"/>
  </mergeCells>
  <pageMargins left="0.25" right="0.25" top="0.75" bottom="0.75" header="0.3" footer="0.3"/>
  <pageSetup paperSize="9" scale="50" fitToHeight="0"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8"/>
  <sheetViews>
    <sheetView showGridLines="0" zoomScale="62" zoomScaleNormal="295" workbookViewId="0">
      <selection activeCell="A51" sqref="A51"/>
    </sheetView>
  </sheetViews>
  <sheetFormatPr baseColWidth="10" defaultColWidth="11.44140625" defaultRowHeight="13.8" outlineLevelRow="1" x14ac:dyDescent="0.25"/>
  <cols>
    <col min="1" max="1" width="60.5546875" style="1" customWidth="1"/>
    <col min="2" max="2" width="15.77734375" style="1" customWidth="1"/>
    <col min="3" max="5" width="27.77734375" style="1" customWidth="1"/>
    <col min="6" max="8" width="22.77734375" style="1" customWidth="1"/>
    <col min="9" max="9" width="26.21875" style="1" bestFit="1" customWidth="1"/>
    <col min="10" max="10" width="25.21875" style="1" bestFit="1" customWidth="1"/>
    <col min="11" max="11" width="25" style="1" customWidth="1"/>
    <col min="12" max="12" width="28" style="1" customWidth="1"/>
    <col min="13" max="13" width="41.77734375" style="1" bestFit="1" customWidth="1"/>
    <col min="14" max="14" width="28.21875" style="1" bestFit="1" customWidth="1"/>
    <col min="15" max="15" width="26.5546875" style="1" bestFit="1" customWidth="1"/>
    <col min="16" max="16" width="26.21875" style="1" bestFit="1" customWidth="1"/>
    <col min="17" max="17" width="30" style="1" bestFit="1" customWidth="1"/>
    <col min="18" max="18" width="33.21875" style="1" bestFit="1" customWidth="1"/>
    <col min="19" max="16384" width="11.44140625" style="1"/>
  </cols>
  <sheetData>
    <row r="1" spans="1:8" ht="13.95" customHeight="1" x14ac:dyDescent="0.25">
      <c r="A1" s="371" t="s">
        <v>707</v>
      </c>
      <c r="B1" s="371"/>
      <c r="C1" s="371"/>
      <c r="D1" s="371"/>
      <c r="E1" s="371"/>
      <c r="F1" s="371"/>
      <c r="G1" s="371"/>
      <c r="H1" s="371"/>
    </row>
    <row r="2" spans="1:8" ht="13.95" customHeight="1" x14ac:dyDescent="0.25">
      <c r="A2" s="371"/>
      <c r="B2" s="371"/>
      <c r="C2" s="371"/>
      <c r="D2" s="371"/>
      <c r="E2" s="371"/>
      <c r="F2" s="371"/>
      <c r="G2" s="371"/>
      <c r="H2" s="371"/>
    </row>
    <row r="3" spans="1:8" ht="55.2" customHeight="1" x14ac:dyDescent="0.25">
      <c r="A3" s="371"/>
      <c r="B3" s="371"/>
      <c r="C3" s="371"/>
      <c r="D3" s="371"/>
      <c r="E3" s="371"/>
      <c r="F3" s="371"/>
      <c r="G3" s="371"/>
      <c r="H3" s="371"/>
    </row>
    <row r="4" spans="1:8" ht="136.19999999999999" customHeight="1" x14ac:dyDescent="0.25"/>
    <row r="5" spans="1:8" ht="178.5" customHeight="1" x14ac:dyDescent="0.25"/>
    <row r="6" spans="1:8" ht="229.95" customHeight="1" x14ac:dyDescent="0.25"/>
    <row r="7" spans="1:8" ht="27.75" customHeight="1" x14ac:dyDescent="0.35">
      <c r="A7" s="89" t="s">
        <v>708</v>
      </c>
      <c r="B7" s="424">
        <v>2024</v>
      </c>
      <c r="C7" s="424"/>
      <c r="D7" s="424"/>
      <c r="E7" s="424"/>
      <c r="F7" s="278"/>
      <c r="G7" s="278"/>
      <c r="H7" s="278"/>
    </row>
    <row r="8" spans="1:8" ht="27.75" customHeight="1" x14ac:dyDescent="0.35">
      <c r="A8" s="89"/>
      <c r="B8" s="114"/>
      <c r="C8" s="114"/>
      <c r="D8" s="114"/>
      <c r="E8" s="114"/>
      <c r="F8" s="114"/>
      <c r="G8" s="114"/>
      <c r="H8" s="114"/>
    </row>
    <row r="9" spans="1:8" ht="27.75" customHeight="1" x14ac:dyDescent="0.35">
      <c r="A9" s="89"/>
      <c r="B9" s="114"/>
      <c r="C9" s="114"/>
      <c r="D9" s="154" t="s">
        <v>822</v>
      </c>
      <c r="E9" s="114"/>
      <c r="F9" s="114"/>
      <c r="H9" s="114"/>
    </row>
    <row r="10" spans="1:8" ht="16.95" customHeight="1" x14ac:dyDescent="0.35">
      <c r="A10" s="89"/>
      <c r="B10" s="114"/>
      <c r="C10" s="114"/>
      <c r="D10" s="124"/>
      <c r="E10" s="114"/>
      <c r="F10" s="114"/>
      <c r="G10" s="114"/>
      <c r="H10" s="114"/>
    </row>
    <row r="11" spans="1:8" ht="14.4" x14ac:dyDescent="0.3">
      <c r="A11"/>
      <c r="B11"/>
      <c r="C11"/>
      <c r="D11"/>
      <c r="E11"/>
      <c r="F11"/>
      <c r="G11"/>
      <c r="H11"/>
    </row>
    <row r="12" spans="1:8" ht="18.600000000000001" thickBot="1" x14ac:dyDescent="0.3">
      <c r="A12" s="70"/>
      <c r="B12" s="121" t="s">
        <v>3</v>
      </c>
      <c r="C12" s="123" t="s">
        <v>199</v>
      </c>
      <c r="D12" s="123" t="s">
        <v>709</v>
      </c>
      <c r="E12" s="123" t="s">
        <v>710</v>
      </c>
      <c r="F12" s="122" t="s">
        <v>7</v>
      </c>
      <c r="G12" s="121" t="s">
        <v>304</v>
      </c>
      <c r="H12" s="122" t="s">
        <v>268</v>
      </c>
    </row>
    <row r="13" spans="1:8" ht="15" x14ac:dyDescent="0.25">
      <c r="A13" s="59" t="s">
        <v>9</v>
      </c>
      <c r="B13" s="95">
        <f>SUM(C13:H13)</f>
        <v>415020.52026470122</v>
      </c>
      <c r="C13" s="95">
        <v>361713.49005114997</v>
      </c>
      <c r="D13" s="95">
        <v>50599.610999999997</v>
      </c>
      <c r="E13" s="95">
        <v>56.573754999999998</v>
      </c>
      <c r="F13" s="95">
        <v>2243.7322768500098</v>
      </c>
      <c r="G13" s="95">
        <v>216.18298609503901</v>
      </c>
      <c r="H13" s="95">
        <v>190.930195606175</v>
      </c>
    </row>
    <row r="14" spans="1:8" ht="17.399999999999999" x14ac:dyDescent="0.25">
      <c r="A14" s="60" t="s">
        <v>10</v>
      </c>
      <c r="B14" s="96">
        <f>SUM(C14:H14)</f>
        <v>6055.1216239999994</v>
      </c>
      <c r="C14" s="107">
        <v>0</v>
      </c>
      <c r="D14" s="96">
        <v>1074.282316</v>
      </c>
      <c r="E14" s="96">
        <v>1227.0089999999998</v>
      </c>
      <c r="F14" s="107">
        <v>0</v>
      </c>
      <c r="G14" s="96">
        <v>3753.8303079999996</v>
      </c>
      <c r="H14" s="107">
        <v>0</v>
      </c>
    </row>
    <row r="15" spans="1:8" ht="17.399999999999999" x14ac:dyDescent="0.25">
      <c r="A15" s="88" t="s">
        <v>768</v>
      </c>
      <c r="B15" s="96">
        <f t="shared" ref="B15:B19" si="0">SUM(C15:H15)</f>
        <v>25046.845449342189</v>
      </c>
      <c r="C15" s="107">
        <v>0</v>
      </c>
      <c r="D15" s="107">
        <v>0</v>
      </c>
      <c r="E15" s="96">
        <v>25046.845449342189</v>
      </c>
      <c r="F15" s="107">
        <v>0</v>
      </c>
      <c r="G15" s="107">
        <v>0</v>
      </c>
      <c r="H15" s="107">
        <v>0</v>
      </c>
    </row>
    <row r="16" spans="1:8" ht="15" x14ac:dyDescent="0.25">
      <c r="A16" s="88" t="s">
        <v>488</v>
      </c>
      <c r="B16" s="96">
        <f t="shared" si="0"/>
        <v>2843.95</v>
      </c>
      <c r="C16" s="107">
        <v>0</v>
      </c>
      <c r="D16" s="107">
        <v>0</v>
      </c>
      <c r="E16" s="96">
        <v>836.06299999999999</v>
      </c>
      <c r="F16" s="96">
        <v>1879.671</v>
      </c>
      <c r="G16" s="96">
        <v>128.21600000000001</v>
      </c>
      <c r="H16" s="107">
        <v>0</v>
      </c>
    </row>
    <row r="17" spans="1:12" ht="15" x14ac:dyDescent="0.25">
      <c r="A17" s="60" t="s">
        <v>13</v>
      </c>
      <c r="B17" s="96">
        <f>SUM(C17:H17)</f>
        <v>37295.147755999998</v>
      </c>
      <c r="C17" s="96">
        <v>37295.147755999998</v>
      </c>
      <c r="D17" s="107">
        <v>0</v>
      </c>
      <c r="E17" s="107">
        <v>0</v>
      </c>
      <c r="F17" s="107">
        <v>0</v>
      </c>
      <c r="G17" s="107">
        <v>0</v>
      </c>
      <c r="H17" s="296">
        <v>0</v>
      </c>
      <c r="L17" s="1" t="s">
        <v>0</v>
      </c>
    </row>
    <row r="18" spans="1:12" ht="15" x14ac:dyDescent="0.25">
      <c r="A18" s="60" t="s">
        <v>14</v>
      </c>
      <c r="B18" s="96">
        <f t="shared" si="0"/>
        <v>20362.877</v>
      </c>
      <c r="C18" s="107">
        <v>0</v>
      </c>
      <c r="D18" s="96">
        <v>3448.6149999999998</v>
      </c>
      <c r="E18" s="96">
        <v>2113.6530000000002</v>
      </c>
      <c r="F18" s="96">
        <v>14781.073</v>
      </c>
      <c r="G18" s="96">
        <v>19.536000000000001</v>
      </c>
      <c r="H18" s="107">
        <v>0</v>
      </c>
    </row>
    <row r="19" spans="1:12" ht="17.399999999999999" x14ac:dyDescent="0.25">
      <c r="A19" s="88" t="s">
        <v>769</v>
      </c>
      <c r="B19" s="96">
        <f t="shared" si="0"/>
        <v>13656.040245695001</v>
      </c>
      <c r="C19" s="96">
        <v>5189.3510100000003</v>
      </c>
      <c r="D19" s="96">
        <v>343.62700000000001</v>
      </c>
      <c r="E19" s="96">
        <v>1384.8472356949999</v>
      </c>
      <c r="F19" s="96">
        <v>6737.9760000000006</v>
      </c>
      <c r="G19" s="107">
        <v>0.23899999999999999</v>
      </c>
      <c r="H19" s="107">
        <v>0</v>
      </c>
    </row>
    <row r="20" spans="1:12" ht="15.6" thickBot="1" x14ac:dyDescent="0.3">
      <c r="A20" s="61" t="s">
        <v>16</v>
      </c>
      <c r="B20" s="297">
        <v>0</v>
      </c>
      <c r="C20" s="108">
        <v>0</v>
      </c>
      <c r="D20" s="108">
        <v>0</v>
      </c>
      <c r="E20" s="108">
        <v>0</v>
      </c>
      <c r="F20" s="108">
        <v>0</v>
      </c>
      <c r="G20" s="108">
        <v>0</v>
      </c>
      <c r="H20" s="108">
        <v>0</v>
      </c>
    </row>
    <row r="21" spans="1:12" ht="15.6" x14ac:dyDescent="0.25">
      <c r="A21" s="71" t="s">
        <v>17</v>
      </c>
      <c r="B21" s="97">
        <f>SUM(B13:B20)</f>
        <v>520280.50233973836</v>
      </c>
      <c r="C21" s="153">
        <f>SUM(C13:C20)</f>
        <v>404197.98881714995</v>
      </c>
      <c r="D21" s="153">
        <f t="shared" ref="D21:E21" si="1">SUM(D13:D20)</f>
        <v>55466.135315999993</v>
      </c>
      <c r="E21" s="153">
        <f t="shared" si="1"/>
        <v>30664.991440037185</v>
      </c>
      <c r="F21" s="97">
        <f>SUM(F13:F20)</f>
        <v>25642.45227685001</v>
      </c>
      <c r="G21" s="97">
        <f t="shared" ref="G21:H21" si="2">SUM(G13:G20)</f>
        <v>4118.0042940950379</v>
      </c>
      <c r="H21" s="97">
        <f t="shared" si="2"/>
        <v>190.930195606175</v>
      </c>
    </row>
    <row r="22" spans="1:12" ht="15.6" hidden="1" outlineLevel="1" x14ac:dyDescent="0.25">
      <c r="A22" s="34"/>
      <c r="B22" s="94">
        <f>SUM(C13:H20)-B21</f>
        <v>0</v>
      </c>
      <c r="C22" s="35"/>
      <c r="D22" s="35"/>
      <c r="E22" s="35"/>
      <c r="F22" s="35"/>
      <c r="G22" s="35"/>
      <c r="H22" s="35"/>
    </row>
    <row r="23" spans="1:12" collapsed="1" x14ac:dyDescent="0.25">
      <c r="C23" s="295">
        <f>C21/$B$21</f>
        <v>0.77688475158965764</v>
      </c>
      <c r="D23" s="295">
        <f t="shared" ref="D23:H23" si="3">D21/$B$21</f>
        <v>0.10660813746923985</v>
      </c>
      <c r="E23" s="295">
        <f t="shared" si="3"/>
        <v>5.8939343877263399E-2</v>
      </c>
      <c r="F23" s="295">
        <f t="shared" si="3"/>
        <v>4.9285822093147989E-2</v>
      </c>
      <c r="G23" s="295">
        <f t="shared" si="3"/>
        <v>7.914969474304881E-3</v>
      </c>
      <c r="H23" s="295">
        <f t="shared" si="3"/>
        <v>3.6697549638617697E-4</v>
      </c>
    </row>
    <row r="24" spans="1:12" ht="15.6" x14ac:dyDescent="0.25">
      <c r="A24" s="34"/>
      <c r="B24" s="35"/>
      <c r="C24" s="35"/>
      <c r="D24" s="35"/>
      <c r="E24" s="35"/>
      <c r="F24" s="35"/>
      <c r="G24" s="35"/>
      <c r="H24" s="35"/>
    </row>
    <row r="25" spans="1:12" ht="15.6" x14ac:dyDescent="0.25">
      <c r="A25" s="34"/>
      <c r="B25" s="35"/>
      <c r="C25" s="35"/>
      <c r="D25" s="35"/>
      <c r="E25" s="35"/>
      <c r="F25" s="35"/>
      <c r="G25" s="35"/>
      <c r="H25" s="35"/>
    </row>
    <row r="26" spans="1:12" ht="15.6" x14ac:dyDescent="0.25">
      <c r="A26" s="34"/>
      <c r="B26" s="35"/>
      <c r="C26" s="35"/>
      <c r="D26" s="35"/>
      <c r="E26" s="35"/>
      <c r="F26" s="35"/>
      <c r="G26" s="35"/>
      <c r="H26" s="35"/>
    </row>
    <row r="28" spans="1:12" ht="28.2" x14ac:dyDescent="0.35">
      <c r="A28" s="89" t="s">
        <v>0</v>
      </c>
      <c r="B28" s="424">
        <v>2023</v>
      </c>
      <c r="C28" s="424"/>
      <c r="D28" s="424"/>
      <c r="E28" s="424"/>
      <c r="F28" s="278"/>
      <c r="G28" s="278"/>
      <c r="H28" s="278"/>
    </row>
    <row r="29" spans="1:12" ht="14.4" x14ac:dyDescent="0.3">
      <c r="A29"/>
      <c r="B29"/>
      <c r="C29"/>
      <c r="D29"/>
      <c r="E29"/>
      <c r="F29"/>
      <c r="G29"/>
      <c r="H29"/>
    </row>
    <row r="30" spans="1:12" ht="18.600000000000001" thickBot="1" x14ac:dyDescent="0.3">
      <c r="A30" s="70"/>
      <c r="B30" s="121" t="s">
        <v>3</v>
      </c>
      <c r="C30" s="123" t="s">
        <v>199</v>
      </c>
      <c r="D30" s="123" t="s">
        <v>709</v>
      </c>
      <c r="E30" s="123" t="s">
        <v>710</v>
      </c>
      <c r="F30" s="122" t="s">
        <v>7</v>
      </c>
      <c r="G30" s="121" t="s">
        <v>304</v>
      </c>
      <c r="H30" s="122" t="s">
        <v>268</v>
      </c>
    </row>
    <row r="31" spans="1:12" ht="15" x14ac:dyDescent="0.25">
      <c r="A31" s="59" t="s">
        <v>9</v>
      </c>
      <c r="B31" s="95">
        <f>SUM(C31:H31)</f>
        <v>365924.18</v>
      </c>
      <c r="C31" s="95">
        <v>320412.09000000003</v>
      </c>
      <c r="D31" s="95">
        <v>38739.67</v>
      </c>
      <c r="E31" s="95">
        <v>51.15</v>
      </c>
      <c r="F31" s="95">
        <v>6126.55</v>
      </c>
      <c r="G31" s="95">
        <v>352.41</v>
      </c>
      <c r="H31" s="95">
        <v>242.31</v>
      </c>
    </row>
    <row r="32" spans="1:12" ht="17.399999999999999" x14ac:dyDescent="0.25">
      <c r="A32" s="60" t="s">
        <v>10</v>
      </c>
      <c r="B32" s="96">
        <f t="shared" ref="B32:B38" si="4">SUM(C32:H32)</f>
        <v>6121.42</v>
      </c>
      <c r="C32" s="107">
        <v>0</v>
      </c>
      <c r="D32" s="96">
        <v>1411.25</v>
      </c>
      <c r="E32" s="96">
        <v>563.35</v>
      </c>
      <c r="F32" s="107">
        <v>0</v>
      </c>
      <c r="G32" s="96">
        <v>4146.82</v>
      </c>
      <c r="H32" s="107">
        <v>0</v>
      </c>
    </row>
    <row r="33" spans="1:8" ht="17.399999999999999" x14ac:dyDescent="0.25">
      <c r="A33" s="88" t="s">
        <v>768</v>
      </c>
      <c r="B33" s="96">
        <f t="shared" si="4"/>
        <v>22814.6</v>
      </c>
      <c r="C33" s="107">
        <v>0</v>
      </c>
      <c r="D33" s="107">
        <v>0</v>
      </c>
      <c r="E33" s="96">
        <v>22814.6</v>
      </c>
      <c r="F33" s="107">
        <v>0</v>
      </c>
      <c r="G33" s="107">
        <v>0</v>
      </c>
      <c r="H33" s="107">
        <v>0</v>
      </c>
    </row>
    <row r="34" spans="1:8" ht="15" x14ac:dyDescent="0.25">
      <c r="A34" s="88" t="s">
        <v>488</v>
      </c>
      <c r="B34" s="96">
        <f>SUM(C34:H34)</f>
        <v>3465.0099999999998</v>
      </c>
      <c r="C34" s="107">
        <v>0</v>
      </c>
      <c r="D34" s="107">
        <v>0</v>
      </c>
      <c r="E34" s="96">
        <v>791.03</v>
      </c>
      <c r="F34" s="96">
        <v>2576.92</v>
      </c>
      <c r="G34" s="96">
        <v>97.06</v>
      </c>
      <c r="H34" s="107">
        <v>0</v>
      </c>
    </row>
    <row r="35" spans="1:8" ht="15" x14ac:dyDescent="0.25">
      <c r="A35" s="60" t="s">
        <v>13</v>
      </c>
      <c r="B35" s="96">
        <f t="shared" si="4"/>
        <v>37279.58</v>
      </c>
      <c r="C35" s="96">
        <v>37277</v>
      </c>
      <c r="D35" s="107">
        <v>0</v>
      </c>
      <c r="E35" s="107">
        <v>0</v>
      </c>
      <c r="F35" s="107">
        <v>0</v>
      </c>
      <c r="G35" s="107">
        <v>0</v>
      </c>
      <c r="H35" s="96">
        <v>2.58</v>
      </c>
    </row>
    <row r="36" spans="1:8" ht="15" x14ac:dyDescent="0.25">
      <c r="A36" s="60" t="s">
        <v>14</v>
      </c>
      <c r="B36" s="96">
        <f t="shared" si="4"/>
        <v>18063.169999999998</v>
      </c>
      <c r="C36" s="107">
        <v>0</v>
      </c>
      <c r="D36" s="96">
        <v>2348.38</v>
      </c>
      <c r="E36" s="96">
        <v>2306.4899999999998</v>
      </c>
      <c r="F36" s="96">
        <v>13373.13</v>
      </c>
      <c r="G36" s="96">
        <v>35.17</v>
      </c>
      <c r="H36" s="107">
        <v>0</v>
      </c>
    </row>
    <row r="37" spans="1:8" s="5" customFormat="1" ht="21" customHeight="1" outlineLevel="1" x14ac:dyDescent="0.3">
      <c r="A37" s="88" t="s">
        <v>769</v>
      </c>
      <c r="B37" s="96">
        <f t="shared" si="4"/>
        <v>13971.82</v>
      </c>
      <c r="C37" s="96">
        <v>5744.38</v>
      </c>
      <c r="D37" s="96">
        <v>252.71</v>
      </c>
      <c r="E37" s="96">
        <v>1537.7</v>
      </c>
      <c r="F37" s="96">
        <v>6437.03</v>
      </c>
      <c r="G37" s="107">
        <v>0</v>
      </c>
      <c r="H37" s="107">
        <v>0</v>
      </c>
    </row>
    <row r="38" spans="1:8" s="5" customFormat="1" ht="21" customHeight="1" outlineLevel="1" thickBot="1" x14ac:dyDescent="0.35">
      <c r="A38" s="61" t="s">
        <v>16</v>
      </c>
      <c r="B38" s="108">
        <f t="shared" si="4"/>
        <v>0</v>
      </c>
      <c r="C38" s="108">
        <v>0</v>
      </c>
      <c r="D38" s="108">
        <v>0</v>
      </c>
      <c r="E38" s="108">
        <v>0</v>
      </c>
      <c r="F38" s="108">
        <v>0</v>
      </c>
      <c r="G38" s="108">
        <v>0</v>
      </c>
      <c r="H38" s="108">
        <v>0</v>
      </c>
    </row>
    <row r="39" spans="1:8" s="5" customFormat="1" ht="21" customHeight="1" outlineLevel="1" x14ac:dyDescent="0.3">
      <c r="A39" s="71" t="s">
        <v>17</v>
      </c>
      <c r="B39" s="97">
        <f>SUM(B31:B38)</f>
        <v>467639.77999999997</v>
      </c>
      <c r="C39" s="153">
        <f t="shared" ref="C39:G39" si="5">SUM(C31:C38)</f>
        <v>363433.47000000003</v>
      </c>
      <c r="D39" s="153">
        <f t="shared" si="5"/>
        <v>42752.009999999995</v>
      </c>
      <c r="E39" s="153">
        <f t="shared" si="5"/>
        <v>28064.319999999996</v>
      </c>
      <c r="F39" s="97">
        <f t="shared" si="5"/>
        <v>28513.629999999997</v>
      </c>
      <c r="G39" s="97">
        <f t="shared" si="5"/>
        <v>4631.46</v>
      </c>
      <c r="H39" s="97">
        <f>SUM(H31:H38)</f>
        <v>244.89000000000001</v>
      </c>
    </row>
    <row r="40" spans="1:8" s="5" customFormat="1" ht="21" customHeight="1" x14ac:dyDescent="0.3">
      <c r="C40" s="7" t="s">
        <v>0</v>
      </c>
      <c r="D40" s="7" t="s">
        <v>0</v>
      </c>
      <c r="E40" s="7" t="s">
        <v>0</v>
      </c>
      <c r="F40" s="7" t="s">
        <v>0</v>
      </c>
      <c r="G40" s="7" t="s">
        <v>0</v>
      </c>
      <c r="H40" s="7" t="s">
        <v>0</v>
      </c>
    </row>
    <row r="41" spans="1:8" ht="14.25" customHeight="1" x14ac:dyDescent="0.3">
      <c r="A41" s="218" t="s">
        <v>823</v>
      </c>
      <c r="B41" s="72"/>
      <c r="C41" s="72"/>
      <c r="D41" s="72"/>
      <c r="E41" s="72"/>
      <c r="F41" s="5"/>
      <c r="G41" s="72"/>
      <c r="H41" s="72"/>
    </row>
    <row r="42" spans="1:8" ht="14.4" x14ac:dyDescent="0.3">
      <c r="A42" s="218" t="s">
        <v>824</v>
      </c>
      <c r="F42" s="5"/>
    </row>
    <row r="43" spans="1:8" ht="14.4" x14ac:dyDescent="0.3">
      <c r="A43" s="219" t="s">
        <v>711</v>
      </c>
      <c r="B43" s="8"/>
      <c r="C43" s="8"/>
      <c r="D43" s="8"/>
      <c r="E43" s="8"/>
      <c r="F43" s="5"/>
      <c r="G43" s="8"/>
      <c r="H43" s="8"/>
    </row>
    <row r="44" spans="1:8" ht="14.4" x14ac:dyDescent="0.3">
      <c r="A44" s="219" t="s">
        <v>795</v>
      </c>
      <c r="B44" s="8"/>
      <c r="C44" s="8"/>
      <c r="D44" s="8"/>
      <c r="E44" s="8"/>
      <c r="F44" s="5"/>
      <c r="G44" s="8"/>
      <c r="H44" s="8"/>
    </row>
    <row r="45" spans="1:8" ht="14.4" x14ac:dyDescent="0.3">
      <c r="A45" s="219"/>
      <c r="B45" s="8"/>
      <c r="C45" s="8"/>
      <c r="D45" s="8"/>
      <c r="E45" s="8"/>
      <c r="F45" s="5"/>
      <c r="G45" s="8"/>
      <c r="H45" s="8"/>
    </row>
    <row r="46" spans="1:8" ht="14.4" x14ac:dyDescent="0.3">
      <c r="A46" s="220"/>
      <c r="B46" s="90"/>
      <c r="C46" s="90"/>
      <c r="D46" s="90"/>
      <c r="E46" s="90"/>
      <c r="F46" s="90"/>
      <c r="G46" s="90"/>
      <c r="H46" s="90"/>
    </row>
    <row r="48" spans="1:8" ht="1.5" customHeight="1" x14ac:dyDescent="0.25"/>
  </sheetData>
  <mergeCells count="3">
    <mergeCell ref="A1:H3"/>
    <mergeCell ref="B7:E7"/>
    <mergeCell ref="B28:E28"/>
  </mergeCells>
  <pageMargins left="0.31496062992125984" right="0.31496062992125984" top="0.74803149606299213" bottom="0.74803149606299213" header="0.31496062992125984" footer="0.31496062992125984"/>
  <pageSetup paperSize="9"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D02C-7217-4A0F-8565-DDF059A059A1}">
  <sheetPr>
    <pageSetUpPr fitToPage="1"/>
  </sheetPr>
  <dimension ref="A1:H47"/>
  <sheetViews>
    <sheetView showGridLines="0" zoomScale="60" zoomScaleNormal="60" workbookViewId="0">
      <selection activeCell="I25" sqref="I25"/>
    </sheetView>
  </sheetViews>
  <sheetFormatPr baseColWidth="10" defaultColWidth="11.44140625" defaultRowHeight="13.8" x14ac:dyDescent="0.25"/>
  <cols>
    <col min="1" max="1" width="41.77734375" style="1" customWidth="1"/>
    <col min="2" max="3" width="32.5546875" style="1" customWidth="1"/>
    <col min="4" max="4" width="31.77734375" style="1" customWidth="1"/>
    <col min="5" max="5" width="15.21875" style="1" customWidth="1"/>
    <col min="6" max="6" width="41.77734375" style="1" customWidth="1"/>
    <col min="7" max="8" width="32.5546875" style="1" customWidth="1"/>
    <col min="9" max="9" width="11.44140625" style="1"/>
    <col min="10" max="11" width="19.77734375" style="1" customWidth="1"/>
    <col min="12" max="16384" width="11.44140625" style="1"/>
  </cols>
  <sheetData>
    <row r="1" spans="1:8" ht="15" customHeight="1" x14ac:dyDescent="0.25">
      <c r="A1" s="371" t="s">
        <v>712</v>
      </c>
      <c r="B1" s="371"/>
      <c r="C1" s="371"/>
      <c r="D1" s="371"/>
      <c r="E1" s="371"/>
      <c r="F1" s="371"/>
      <c r="G1" s="371"/>
      <c r="H1" s="371"/>
    </row>
    <row r="2" spans="1:8" ht="15" customHeight="1" x14ac:dyDescent="0.25">
      <c r="A2" s="371"/>
      <c r="B2" s="371"/>
      <c r="C2" s="371"/>
      <c r="D2" s="371"/>
      <c r="E2" s="371"/>
      <c r="F2" s="371"/>
      <c r="G2" s="371"/>
      <c r="H2" s="371"/>
    </row>
    <row r="3" spans="1:8" ht="19.2" customHeight="1" x14ac:dyDescent="0.25">
      <c r="A3" s="371"/>
      <c r="B3" s="371"/>
      <c r="C3" s="371"/>
      <c r="D3" s="371"/>
      <c r="E3" s="371"/>
      <c r="F3" s="371"/>
      <c r="G3" s="371"/>
      <c r="H3" s="371"/>
    </row>
    <row r="4" spans="1:8" x14ac:dyDescent="0.25">
      <c r="B4" s="165"/>
      <c r="C4" s="165"/>
      <c r="D4" s="165"/>
      <c r="E4" s="165"/>
      <c r="F4" s="165"/>
      <c r="G4" s="165"/>
    </row>
    <row r="5" spans="1:8" ht="18" x14ac:dyDescent="0.35">
      <c r="B5" s="166"/>
      <c r="C5" s="165"/>
      <c r="D5" s="165"/>
      <c r="E5" s="165"/>
      <c r="F5" s="165"/>
      <c r="G5" s="166"/>
      <c r="H5" s="182"/>
    </row>
    <row r="6" spans="1:8" ht="21" x14ac:dyDescent="0.3">
      <c r="A6" s="196" t="s">
        <v>713</v>
      </c>
      <c r="B6" s="189"/>
      <c r="C6" s="189"/>
      <c r="D6" s="189"/>
      <c r="F6" s="196" t="s">
        <v>827</v>
      </c>
      <c r="G6" s="190"/>
      <c r="H6" s="190"/>
    </row>
    <row r="7" spans="1:8" ht="26.25" customHeight="1" thickBot="1" x14ac:dyDescent="0.3">
      <c r="A7" s="167"/>
      <c r="B7" s="168">
        <v>2023</v>
      </c>
      <c r="C7" s="168">
        <v>2024</v>
      </c>
      <c r="D7" s="168"/>
      <c r="F7" s="169"/>
      <c r="G7" s="168">
        <f>B7</f>
        <v>2023</v>
      </c>
      <c r="H7" s="168">
        <f>C7</f>
        <v>2024</v>
      </c>
    </row>
    <row r="8" spans="1:8" ht="15" x14ac:dyDescent="0.25">
      <c r="A8" s="170" t="s">
        <v>9</v>
      </c>
      <c r="B8" s="171">
        <v>2901</v>
      </c>
      <c r="C8" s="171">
        <v>1315</v>
      </c>
      <c r="D8" s="197"/>
      <c r="F8" s="170" t="s">
        <v>9</v>
      </c>
      <c r="G8" s="171">
        <v>8</v>
      </c>
      <c r="H8" s="171">
        <v>3</v>
      </c>
    </row>
    <row r="9" spans="1:8" ht="18.45" customHeight="1" x14ac:dyDescent="0.25">
      <c r="A9" s="172" t="s">
        <v>714</v>
      </c>
      <c r="B9" s="173">
        <v>2917</v>
      </c>
      <c r="C9" s="173">
        <v>2792</v>
      </c>
      <c r="D9" s="197"/>
      <c r="F9" s="172" t="s">
        <v>714</v>
      </c>
      <c r="G9" s="173">
        <v>469</v>
      </c>
      <c r="H9" s="173">
        <v>453</v>
      </c>
    </row>
    <row r="10" spans="1:8" ht="15" x14ac:dyDescent="0.25">
      <c r="A10" s="174" t="s">
        <v>488</v>
      </c>
      <c r="B10" s="173">
        <v>3588</v>
      </c>
      <c r="C10" s="173">
        <v>3188</v>
      </c>
      <c r="D10" s="197"/>
      <c r="F10" s="174" t="s">
        <v>488</v>
      </c>
      <c r="G10" s="173">
        <v>147</v>
      </c>
      <c r="H10" s="173">
        <v>135</v>
      </c>
    </row>
    <row r="11" spans="1:8" ht="15" x14ac:dyDescent="0.25">
      <c r="A11" s="172" t="s">
        <v>13</v>
      </c>
      <c r="B11" s="173">
        <v>4</v>
      </c>
      <c r="C11" s="173" t="s">
        <v>19</v>
      </c>
      <c r="D11" s="197"/>
      <c r="F11" s="172" t="s">
        <v>13</v>
      </c>
      <c r="G11" s="173" t="s">
        <v>19</v>
      </c>
      <c r="H11" s="173" t="s">
        <v>19</v>
      </c>
    </row>
    <row r="12" spans="1:8" ht="15" x14ac:dyDescent="0.25">
      <c r="A12" s="172" t="s">
        <v>14</v>
      </c>
      <c r="B12" s="173">
        <v>6263</v>
      </c>
      <c r="C12" s="173">
        <v>6053</v>
      </c>
      <c r="D12" s="197"/>
      <c r="F12" s="172" t="s">
        <v>14</v>
      </c>
      <c r="G12" s="173">
        <v>302</v>
      </c>
      <c r="H12" s="173">
        <v>262</v>
      </c>
    </row>
    <row r="13" spans="1:8" ht="15.6" thickBot="1" x14ac:dyDescent="0.3">
      <c r="A13" s="176" t="s">
        <v>15</v>
      </c>
      <c r="B13" s="177">
        <v>2547</v>
      </c>
      <c r="C13" s="177">
        <v>2714</v>
      </c>
      <c r="D13" s="197"/>
      <c r="F13" s="176" t="s">
        <v>15</v>
      </c>
      <c r="G13" s="183">
        <v>182</v>
      </c>
      <c r="H13" s="183">
        <v>198</v>
      </c>
    </row>
    <row r="14" spans="1:8" ht="18" x14ac:dyDescent="0.25">
      <c r="A14" s="178" t="s">
        <v>715</v>
      </c>
      <c r="B14" s="179">
        <v>18249</v>
      </c>
      <c r="C14" s="179">
        <v>16096</v>
      </c>
      <c r="D14" s="197"/>
      <c r="F14" s="178" t="s">
        <v>716</v>
      </c>
      <c r="G14" s="184">
        <v>37</v>
      </c>
      <c r="H14" s="184">
        <v>30</v>
      </c>
    </row>
    <row r="15" spans="1:8" ht="15" x14ac:dyDescent="0.25">
      <c r="B15" s="180"/>
      <c r="C15" s="181"/>
      <c r="D15" s="181"/>
      <c r="E15" s="181"/>
      <c r="F15" s="169"/>
      <c r="G15" s="169"/>
    </row>
    <row r="16" spans="1:8" ht="15" x14ac:dyDescent="0.25">
      <c r="B16" s="180"/>
      <c r="C16" s="181"/>
      <c r="D16" s="181"/>
      <c r="E16" s="181"/>
      <c r="F16" s="169"/>
      <c r="G16" s="169"/>
    </row>
    <row r="17" spans="1:8" ht="15" x14ac:dyDescent="0.25">
      <c r="B17" s="180"/>
      <c r="C17" s="181"/>
      <c r="D17" s="181"/>
      <c r="E17" s="181"/>
      <c r="F17" s="169"/>
      <c r="G17" s="169"/>
    </row>
    <row r="18" spans="1:8" ht="15" x14ac:dyDescent="0.25">
      <c r="B18" s="180"/>
      <c r="C18" s="181"/>
      <c r="D18" s="181"/>
      <c r="E18" s="181"/>
      <c r="F18" s="169"/>
      <c r="G18" s="169"/>
    </row>
    <row r="19" spans="1:8" ht="34.5" customHeight="1" x14ac:dyDescent="0.25">
      <c r="A19" s="425" t="s">
        <v>829</v>
      </c>
      <c r="B19" s="425"/>
      <c r="C19" s="425"/>
      <c r="D19" s="425"/>
      <c r="E19" s="425"/>
      <c r="F19" s="425"/>
      <c r="G19" s="425"/>
      <c r="H19" s="425"/>
    </row>
    <row r="20" spans="1:8" ht="16.5" customHeight="1" x14ac:dyDescent="0.25">
      <c r="A20" s="198"/>
      <c r="B20" s="198"/>
      <c r="C20" s="198"/>
      <c r="D20" s="198"/>
      <c r="E20" s="198"/>
      <c r="F20" s="198"/>
      <c r="G20" s="198"/>
      <c r="H20" s="198"/>
    </row>
    <row r="21" spans="1:8" ht="16.5" customHeight="1" x14ac:dyDescent="0.25">
      <c r="F21" s="169"/>
      <c r="G21" s="169"/>
    </row>
    <row r="22" spans="1:8" ht="13.95" customHeight="1" x14ac:dyDescent="0.25">
      <c r="C22" s="194"/>
      <c r="D22" s="194"/>
      <c r="E22" s="194"/>
      <c r="F22" s="194"/>
      <c r="G22" s="169"/>
    </row>
    <row r="23" spans="1:8" ht="25.5" customHeight="1" x14ac:dyDescent="0.25">
      <c r="F23" s="169"/>
      <c r="G23" s="169"/>
    </row>
    <row r="24" spans="1:8" ht="18" customHeight="1" x14ac:dyDescent="0.25">
      <c r="F24" s="169"/>
      <c r="G24" s="169"/>
    </row>
    <row r="25" spans="1:8" ht="25.5" customHeight="1" x14ac:dyDescent="0.3">
      <c r="C25" s="195"/>
      <c r="D25" s="195"/>
      <c r="E25" s="195"/>
      <c r="F25" s="426"/>
      <c r="G25" s="169"/>
    </row>
    <row r="26" spans="1:8" ht="16.8" x14ac:dyDescent="0.3">
      <c r="C26" s="195"/>
      <c r="D26" s="195"/>
      <c r="E26" s="195"/>
      <c r="F26" s="426"/>
      <c r="G26" s="169"/>
    </row>
    <row r="27" spans="1:8" ht="14.7" customHeight="1" x14ac:dyDescent="0.35">
      <c r="B27" s="426"/>
      <c r="E27" s="191"/>
      <c r="F27" s="192"/>
      <c r="G27" s="195"/>
      <c r="H27" s="426"/>
    </row>
    <row r="28" spans="1:8" ht="21.45" customHeight="1" x14ac:dyDescent="0.35">
      <c r="B28" s="426"/>
      <c r="E28" s="191"/>
      <c r="F28" s="192"/>
      <c r="G28" s="195"/>
      <c r="H28" s="426"/>
    </row>
    <row r="29" spans="1:8" ht="18" x14ac:dyDescent="0.35">
      <c r="E29" s="191"/>
      <c r="F29" s="192"/>
      <c r="H29" s="193"/>
    </row>
    <row r="30" spans="1:8" ht="15" x14ac:dyDescent="0.25">
      <c r="F30" s="169"/>
    </row>
    <row r="31" spans="1:8" ht="15" x14ac:dyDescent="0.25">
      <c r="F31" s="169"/>
    </row>
    <row r="32" spans="1:8" ht="15" x14ac:dyDescent="0.25">
      <c r="F32" s="169"/>
      <c r="G32" s="175"/>
    </row>
    <row r="33" spans="1:8" ht="15" x14ac:dyDescent="0.25">
      <c r="F33" s="169"/>
      <c r="G33" s="175"/>
    </row>
    <row r="34" spans="1:8" ht="15" x14ac:dyDescent="0.25">
      <c r="C34" s="186"/>
      <c r="D34" s="186"/>
      <c r="E34" s="169"/>
      <c r="F34" s="169"/>
      <c r="G34" s="175"/>
    </row>
    <row r="35" spans="1:8" ht="15" x14ac:dyDescent="0.25">
      <c r="C35" s="186"/>
      <c r="D35" s="186"/>
      <c r="E35" s="169"/>
      <c r="F35" s="169"/>
      <c r="G35" s="175"/>
    </row>
    <row r="36" spans="1:8" ht="14.25" customHeight="1" x14ac:dyDescent="0.25">
      <c r="B36" s="185"/>
      <c r="C36" s="186"/>
      <c r="D36" s="186"/>
      <c r="E36" s="169"/>
      <c r="F36" s="169"/>
    </row>
    <row r="37" spans="1:8" ht="14.25" customHeight="1" x14ac:dyDescent="0.25">
      <c r="B37" s="185"/>
      <c r="C37" s="186"/>
      <c r="D37" s="186"/>
      <c r="E37" s="169"/>
      <c r="F37" s="169"/>
    </row>
    <row r="38" spans="1:8" ht="14.25" customHeight="1" x14ac:dyDescent="0.25">
      <c r="B38" s="185"/>
      <c r="C38" s="186"/>
      <c r="D38" s="186"/>
      <c r="E38" s="169"/>
      <c r="F38" s="169"/>
    </row>
    <row r="39" spans="1:8" ht="14.25" customHeight="1" x14ac:dyDescent="0.3">
      <c r="B39" s="185"/>
      <c r="C39" s="73"/>
      <c r="D39" s="73"/>
      <c r="E39" s="73"/>
      <c r="F39" s="73"/>
    </row>
    <row r="40" spans="1:8" ht="14.25" customHeight="1" x14ac:dyDescent="0.3">
      <c r="B40" s="185"/>
      <c r="C40" s="73"/>
      <c r="D40" s="73"/>
      <c r="E40" s="73"/>
      <c r="F40" s="73"/>
    </row>
    <row r="41" spans="1:8" ht="18" customHeight="1" x14ac:dyDescent="0.3">
      <c r="A41" s="342"/>
      <c r="C41" s="90"/>
      <c r="D41" s="90"/>
      <c r="E41" s="90"/>
      <c r="F41" s="90"/>
      <c r="G41" s="73"/>
      <c r="H41" s="73"/>
    </row>
    <row r="42" spans="1:8" ht="18" customHeight="1" x14ac:dyDescent="0.3">
      <c r="A42" s="343" t="s">
        <v>825</v>
      </c>
      <c r="C42" s="90"/>
      <c r="D42" s="90"/>
      <c r="E42" s="90"/>
      <c r="F42" s="90"/>
      <c r="G42" s="78"/>
      <c r="H42" s="78"/>
    </row>
    <row r="43" spans="1:8" ht="18" customHeight="1" x14ac:dyDescent="0.3">
      <c r="A43" s="343" t="s">
        <v>828</v>
      </c>
      <c r="C43" s="78"/>
      <c r="D43" s="78"/>
      <c r="E43" s="78"/>
      <c r="F43" s="78"/>
      <c r="G43" s="90"/>
      <c r="H43" s="90"/>
    </row>
    <row r="44" spans="1:8" ht="18" customHeight="1" x14ac:dyDescent="0.3">
      <c r="A44" s="343" t="s">
        <v>826</v>
      </c>
      <c r="C44" s="78"/>
      <c r="D44" s="78"/>
      <c r="E44" s="78"/>
      <c r="F44" s="78"/>
      <c r="G44" s="90"/>
      <c r="H44" s="90"/>
    </row>
    <row r="45" spans="1:8" ht="17.25" customHeight="1" x14ac:dyDescent="0.25">
      <c r="A45" s="343" t="s">
        <v>717</v>
      </c>
      <c r="G45" s="78"/>
      <c r="H45" s="78"/>
    </row>
    <row r="46" spans="1:8" ht="18" customHeight="1" x14ac:dyDescent="0.25">
      <c r="A46" s="343" t="s">
        <v>718</v>
      </c>
      <c r="G46" s="78"/>
      <c r="H46" s="78"/>
    </row>
    <row r="47" spans="1:8" ht="14.25" customHeight="1" x14ac:dyDescent="0.3">
      <c r="B47" s="36"/>
    </row>
  </sheetData>
  <mergeCells count="5">
    <mergeCell ref="A1:H3"/>
    <mergeCell ref="A19:H19"/>
    <mergeCell ref="F25:F26"/>
    <mergeCell ref="H27:H28"/>
    <mergeCell ref="B27:B28"/>
  </mergeCells>
  <phoneticPr fontId="92" type="noConversion"/>
  <pageMargins left="0.70866141732283472" right="0.70866141732283472" top="0.74803149606299213" bottom="0.74803149606299213" header="0.31496062992125984" footer="0.31496062992125984"/>
  <pageSetup paperSize="9" scale="5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8"/>
  <sheetViews>
    <sheetView showGridLines="0" zoomScale="63" zoomScaleNormal="75" workbookViewId="0">
      <selection sqref="A1:I3"/>
    </sheetView>
  </sheetViews>
  <sheetFormatPr baseColWidth="10" defaultColWidth="10.77734375" defaultRowHeight="14.4" x14ac:dyDescent="0.3"/>
  <cols>
    <col min="1" max="1" width="42.5546875" bestFit="1" customWidth="1"/>
    <col min="3" max="3" width="13" customWidth="1"/>
  </cols>
  <sheetData>
    <row r="1" spans="1:9" ht="15" customHeight="1" x14ac:dyDescent="0.3">
      <c r="A1" s="371" t="s">
        <v>719</v>
      </c>
      <c r="B1" s="371"/>
      <c r="C1" s="371"/>
      <c r="D1" s="371"/>
      <c r="E1" s="371"/>
      <c r="F1" s="371"/>
      <c r="G1" s="371"/>
      <c r="H1" s="371"/>
      <c r="I1" s="371"/>
    </row>
    <row r="2" spans="1:9" ht="15" customHeight="1" x14ac:dyDescent="0.3">
      <c r="A2" s="371"/>
      <c r="B2" s="371"/>
      <c r="C2" s="371"/>
      <c r="D2" s="371"/>
      <c r="E2" s="371"/>
      <c r="F2" s="371"/>
      <c r="G2" s="371"/>
      <c r="H2" s="371"/>
      <c r="I2" s="371"/>
    </row>
    <row r="3" spans="1:9" ht="55.2" customHeight="1" x14ac:dyDescent="0.3">
      <c r="A3" s="371"/>
      <c r="B3" s="371"/>
      <c r="C3" s="371"/>
      <c r="D3" s="371"/>
      <c r="E3" s="371"/>
      <c r="F3" s="371"/>
      <c r="G3" s="371"/>
      <c r="H3" s="371"/>
      <c r="I3" s="371"/>
    </row>
    <row r="4" spans="1:9" ht="15.6" x14ac:dyDescent="0.3">
      <c r="A4" s="213"/>
      <c r="B4" s="213"/>
      <c r="C4" s="213"/>
    </row>
    <row r="5" spans="1:9" ht="15" customHeight="1" x14ac:dyDescent="0.3">
      <c r="A5" s="214" t="s">
        <v>720</v>
      </c>
      <c r="B5" s="434" t="s">
        <v>721</v>
      </c>
      <c r="C5" s="434"/>
      <c r="D5" s="37"/>
      <c r="E5" s="37"/>
      <c r="F5" s="37"/>
      <c r="G5" s="37"/>
      <c r="H5" s="37"/>
      <c r="I5" s="37"/>
    </row>
    <row r="6" spans="1:9" ht="15" customHeight="1" x14ac:dyDescent="0.3">
      <c r="A6" s="215"/>
      <c r="B6" s="216"/>
      <c r="C6" s="169"/>
      <c r="D6" s="4"/>
      <c r="E6" s="4"/>
      <c r="F6" s="4"/>
      <c r="G6" s="4"/>
      <c r="H6" s="4"/>
      <c r="I6" s="2"/>
    </row>
    <row r="7" spans="1:9" ht="15" customHeight="1" x14ac:dyDescent="0.3">
      <c r="A7" s="214" t="s">
        <v>175</v>
      </c>
      <c r="B7" s="435" t="s">
        <v>722</v>
      </c>
      <c r="C7" s="435"/>
      <c r="D7" s="37"/>
      <c r="E7" s="37"/>
      <c r="F7" s="37"/>
      <c r="G7" s="37"/>
      <c r="H7" s="37"/>
      <c r="I7" s="38"/>
    </row>
    <row r="8" spans="1:9" ht="15" customHeight="1" x14ac:dyDescent="0.3">
      <c r="A8" s="215"/>
      <c r="B8" s="217"/>
      <c r="C8" s="169"/>
      <c r="D8" s="4"/>
      <c r="E8" s="4"/>
      <c r="F8" s="4"/>
      <c r="G8" s="4"/>
      <c r="H8" s="4"/>
      <c r="I8" s="2"/>
    </row>
    <row r="9" spans="1:9" ht="15" customHeight="1" x14ac:dyDescent="0.3">
      <c r="A9" s="214" t="s">
        <v>701</v>
      </c>
      <c r="B9" s="435" t="s">
        <v>723</v>
      </c>
      <c r="C9" s="435"/>
      <c r="D9" s="37"/>
      <c r="E9" s="37"/>
      <c r="F9" s="37"/>
      <c r="G9" s="37"/>
      <c r="H9" s="37"/>
      <c r="I9" s="38"/>
    </row>
    <row r="10" spans="1:9" x14ac:dyDescent="0.3">
      <c r="A10" s="39"/>
      <c r="B10" s="40"/>
      <c r="C10" s="40"/>
      <c r="D10" s="4"/>
      <c r="E10" s="4"/>
      <c r="F10" s="4"/>
      <c r="G10" s="4"/>
      <c r="H10" s="4"/>
      <c r="I10" s="2"/>
    </row>
    <row r="11" spans="1:9" x14ac:dyDescent="0.3">
      <c r="A11" s="39"/>
      <c r="B11" s="40"/>
      <c r="C11" s="40"/>
      <c r="D11" s="4"/>
      <c r="E11" s="4"/>
      <c r="F11" s="4"/>
      <c r="G11" s="4"/>
      <c r="H11" s="4"/>
      <c r="I11" s="2"/>
    </row>
    <row r="12" spans="1:9" x14ac:dyDescent="0.3">
      <c r="A12" s="1"/>
      <c r="B12" s="1"/>
      <c r="C12" s="1"/>
      <c r="D12" s="1"/>
      <c r="E12" s="1"/>
      <c r="F12" s="1"/>
      <c r="G12" s="1"/>
      <c r="H12" s="1"/>
      <c r="I12" s="1"/>
    </row>
    <row r="13" spans="1:9" ht="25.5" customHeight="1" x14ac:dyDescent="0.3">
      <c r="A13" s="433" t="s">
        <v>724</v>
      </c>
      <c r="B13" s="433"/>
      <c r="C13" s="433"/>
      <c r="D13" s="433"/>
      <c r="E13" s="433"/>
      <c r="F13" s="433"/>
      <c r="G13" s="433"/>
      <c r="H13" s="433"/>
      <c r="I13" s="433"/>
    </row>
    <row r="14" spans="1:9" ht="35.1" customHeight="1" x14ac:dyDescent="0.3">
      <c r="A14" s="41"/>
      <c r="B14" s="41"/>
      <c r="C14" s="41"/>
      <c r="D14" s="41"/>
      <c r="E14" s="41"/>
      <c r="F14" s="41"/>
      <c r="G14" s="41"/>
      <c r="H14" s="41"/>
      <c r="I14" s="41"/>
    </row>
    <row r="15" spans="1:9" ht="24.6" x14ac:dyDescent="0.3">
      <c r="A15" s="211"/>
      <c r="B15" s="430" t="s">
        <v>145</v>
      </c>
      <c r="C15" s="430"/>
      <c r="D15" s="430" t="s">
        <v>175</v>
      </c>
      <c r="E15" s="430"/>
      <c r="F15" s="41"/>
      <c r="G15" s="41"/>
    </row>
    <row r="16" spans="1:9" ht="36" customHeight="1" x14ac:dyDescent="0.3">
      <c r="A16" s="212" t="s">
        <v>725</v>
      </c>
      <c r="B16" s="431">
        <v>1</v>
      </c>
      <c r="C16" s="432"/>
      <c r="D16" s="431">
        <v>1</v>
      </c>
      <c r="E16" s="432"/>
      <c r="F16" s="41"/>
      <c r="G16" s="41"/>
    </row>
    <row r="17" spans="1:7" s="43" customFormat="1" ht="36" customHeight="1" x14ac:dyDescent="0.3">
      <c r="A17" s="212" t="s">
        <v>726</v>
      </c>
      <c r="B17" s="429" t="s">
        <v>727</v>
      </c>
      <c r="C17" s="429"/>
      <c r="D17" s="429" t="s">
        <v>727</v>
      </c>
      <c r="E17" s="429"/>
      <c r="F17" s="427"/>
      <c r="G17" s="427"/>
    </row>
    <row r="18" spans="1:7" s="47" customFormat="1" ht="36" customHeight="1" x14ac:dyDescent="0.3">
      <c r="A18" s="212" t="s">
        <v>728</v>
      </c>
      <c r="B18" s="428">
        <v>1</v>
      </c>
      <c r="C18" s="429"/>
      <c r="D18" s="429">
        <v>0</v>
      </c>
      <c r="E18" s="429"/>
      <c r="F18" s="427"/>
      <c r="G18" s="427"/>
    </row>
  </sheetData>
  <mergeCells count="15">
    <mergeCell ref="A13:I13"/>
    <mergeCell ref="A1:I3"/>
    <mergeCell ref="B5:C5"/>
    <mergeCell ref="B7:C7"/>
    <mergeCell ref="B9:C9"/>
    <mergeCell ref="F17:G17"/>
    <mergeCell ref="B18:C18"/>
    <mergeCell ref="D18:E18"/>
    <mergeCell ref="F18:G18"/>
    <mergeCell ref="B15:C15"/>
    <mergeCell ref="D15:E15"/>
    <mergeCell ref="B16:C16"/>
    <mergeCell ref="D16:E16"/>
    <mergeCell ref="B17:C17"/>
    <mergeCell ref="D17:E17"/>
  </mergeCells>
  <pageMargins left="0.70866141732283472" right="0.70866141732283472" top="0.74803149606299213" bottom="0.74803149606299213" header="0.31496062992125984" footer="0.31496062992125984"/>
  <pageSetup paperSize="9" scale="96"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2fbd1de-3a53-49af-b5dd-99430bb2e44a" xsi:nil="true"/>
    <STATUT xmlns="29a76da3-23bc-4d6a-ad4f-65033a03e763">Ouvert aux créneaux</STATUT>
    <lcf76f155ced4ddcb4097134ff3c332f xmlns="29a76da3-23bc-4d6a-ad4f-65033a03e76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B9CF1F67B5539419C7CC9040C3AE0D2" ma:contentTypeVersion="21" ma:contentTypeDescription="Crée un document." ma:contentTypeScope="" ma:versionID="eb26ebd495f3f73e3bbd177d264e707c">
  <xsd:schema xmlns:xsd="http://www.w3.org/2001/XMLSchema" xmlns:xs="http://www.w3.org/2001/XMLSchema" xmlns:p="http://schemas.microsoft.com/office/2006/metadata/properties" xmlns:ns2="29a76da3-23bc-4d6a-ad4f-65033a03e763" xmlns:ns3="e2fbd1de-3a53-49af-b5dd-99430bb2e44a" targetNamespace="http://schemas.microsoft.com/office/2006/metadata/properties" ma:root="true" ma:fieldsID="4c358cc43a79e9077cf60d8dcef76b72" ns2:_="" ns3:_="">
    <xsd:import namespace="29a76da3-23bc-4d6a-ad4f-65033a03e763"/>
    <xsd:import namespace="e2fbd1de-3a53-49af-b5dd-99430bb2e44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element ref="ns2:MediaServiceAutoKeyPoints" minOccurs="0"/>
                <xsd:element ref="ns2:MediaServiceKeyPoints" minOccurs="0"/>
                <xsd:element ref="ns3:TaxCatchAll" minOccurs="0"/>
                <xsd:element ref="ns2:lcf76f155ced4ddcb4097134ff3c332f" minOccurs="0"/>
                <xsd:element ref="ns2:STATUT"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a76da3-23bc-4d6a-ad4f-65033a03e7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b4a94685-dace-4006-9151-2de8d36fbac3" ma:termSetId="09814cd3-568e-fe90-9814-8d621ff8fb84" ma:anchorId="fba54fb3-c3e1-fe81-a776-ca4b69148c4d" ma:open="true" ma:isKeyword="false">
      <xsd:complexType>
        <xsd:sequence>
          <xsd:element ref="pc:Terms" minOccurs="0" maxOccurs="1"/>
        </xsd:sequence>
      </xsd:complexType>
    </xsd:element>
    <xsd:element name="STATUT" ma:index="24" nillable="true" ma:displayName="STATUT" ma:default="Ouvert aux créneaux" ma:format="Dropdown" ma:internalName="STATUT">
      <xsd:simpleType>
        <xsd:restriction base="dms:Choice">
          <xsd:enumeration value="Ouvert aux créneaux"/>
          <xsd:enumeration value="Clôturé jusqu'au 28 prochain"/>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fbd1de-3a53-49af-b5dd-99430bb2e44a"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13dd010-d4d4-4d04-b974-bbae9af56134}" ma:internalName="TaxCatchAll" ma:showField="CatchAllData" ma:web="e2fbd1de-3a53-49af-b5dd-99430bb2e4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157A4A-6468-4E59-91EC-B0F43EFB59F8}">
  <ds:schemaRefs>
    <ds:schemaRef ds:uri="http://schemas.microsoft.com/sharepoint/v3/contenttype/forms"/>
  </ds:schemaRefs>
</ds:datastoreItem>
</file>

<file path=customXml/itemProps2.xml><?xml version="1.0" encoding="utf-8"?>
<ds:datastoreItem xmlns:ds="http://schemas.openxmlformats.org/officeDocument/2006/customXml" ds:itemID="{7BEC8F3B-2948-467D-9E49-431E427A5035}">
  <ds:schemaRefs>
    <ds:schemaRef ds:uri="http://schemas.microsoft.com/office/2006/documentManagement/types"/>
    <ds:schemaRef ds:uri="http://purl.org/dc/terms/"/>
    <ds:schemaRef ds:uri="2f03629d-b03d-4be4-a90a-b18d1754fcc5"/>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E6E4C49-31AB-453C-A665-736E8A56542E}"/>
</file>

<file path=docMetadata/LabelInfo.xml><?xml version="1.0" encoding="utf-8"?>
<clbl:labelList xmlns:clbl="http://schemas.microsoft.com/office/2020/mipLabelMetadata">
  <clbl:label id="{2d26f538-337a-4593-a7e6-123667b1a538}" enabled="1" method="Standard" siteId="{e242425b-70fc-44dc-9ddf-c21e304e6c8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Table of contents</vt:lpstr>
      <vt:lpstr>1.Group installed capacity</vt:lpstr>
      <vt:lpstr>2.EDF Nuclear fleet</vt:lpstr>
      <vt:lpstr>3.Group Ren. installed capacity</vt:lpstr>
      <vt:lpstr>4.Group power plants list</vt:lpstr>
      <vt:lpstr>5.Group output </vt:lpstr>
      <vt:lpstr>6.Group CO2 emissions</vt:lpstr>
      <vt:lpstr>Glossary &amp; methodology</vt:lpstr>
      <vt:lpstr>'2.EDF Nuclear fleet'!Zone_d_impression</vt:lpstr>
      <vt:lpstr>'3.Group Ren. installed capacity'!Zone_d_impression</vt:lpstr>
      <vt:lpstr>'5.Group output '!Zone_d_impression</vt:lpstr>
      <vt:lpstr>'6.Group CO2 emissions'!Zone_d_impression</vt:lpstr>
      <vt:lpstr>'Glossary &amp; methodology'!Zone_d_impression</vt:lpstr>
      <vt:lpstr>'Table of contents'!Zone_d_impression</vt:lpstr>
    </vt:vector>
  </TitlesOfParts>
  <Manager/>
  <Company>EDF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VIGUIE Emilie</dc:creator>
  <cp:keywords/>
  <dc:description/>
  <cp:lastModifiedBy>DE LA HOUGUE-SEBE Flore</cp:lastModifiedBy>
  <cp:revision/>
  <dcterms:created xsi:type="dcterms:W3CDTF">2013-04-08T08:25:23Z</dcterms:created>
  <dcterms:modified xsi:type="dcterms:W3CDTF">2025-06-16T15:46:04Z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2d26f538-337a-4593-a7e6-123667b1a538_Enabled">
    <vt:lpwstr>true</vt:lpwstr>
  </property>
  <property fmtid="{D5CDD505-2E9C-101B-9397-08002B2CF9AE}" pid="4" name="MSIP_Label_2d26f538-337a-4593-a7e6-123667b1a538_SetDate">
    <vt:lpwstr>2021-05-03T14:48:28Z</vt:lpwstr>
  </property>
  <property fmtid="{D5CDD505-2E9C-101B-9397-08002B2CF9AE}" pid="5" name="MSIP_Label_2d26f538-337a-4593-a7e6-123667b1a538_Method">
    <vt:lpwstr>Standard</vt:lpwstr>
  </property>
  <property fmtid="{D5CDD505-2E9C-101B-9397-08002B2CF9AE}" pid="6" name="MSIP_Label_2d26f538-337a-4593-a7e6-123667b1a538_Name">
    <vt:lpwstr>C1 Interne</vt:lpwstr>
  </property>
  <property fmtid="{D5CDD505-2E9C-101B-9397-08002B2CF9AE}" pid="7" name="MSIP_Label_2d26f538-337a-4593-a7e6-123667b1a538_SiteId">
    <vt:lpwstr>e242425b-70fc-44dc-9ddf-c21e304e6c80</vt:lpwstr>
  </property>
  <property fmtid="{D5CDD505-2E9C-101B-9397-08002B2CF9AE}" pid="8" name="MSIP_Label_2d26f538-337a-4593-a7e6-123667b1a538_ActionId">
    <vt:lpwstr>1375c3ac-0183-4f5b-b513-853a865b98d5</vt:lpwstr>
  </property>
  <property fmtid="{D5CDD505-2E9C-101B-9397-08002B2CF9AE}" pid="9" name="MSIP_Label_2d26f538-337a-4593-a7e6-123667b1a538_ContentBits">
    <vt:lpwstr>0</vt:lpwstr>
  </property>
  <property fmtid="{D5CDD505-2E9C-101B-9397-08002B2CF9AE}" pid="10" name="ContentTypeId">
    <vt:lpwstr>0x0101003B9CF1F67B5539419C7CC9040C3AE0D2</vt:lpwstr>
  </property>
</Properties>
</file>