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hidePivotFieldList="1"/>
  <mc:AlternateContent xmlns:mc="http://schemas.openxmlformats.org/markup-compatibility/2006">
    <mc:Choice Requires="x15">
      <x15ac:absPath xmlns:x15ac="http://schemas.microsoft.com/office/spreadsheetml/2010/11/ac" url="\\atlas.edf.fr\CO\75WAGRAM-DF\DIRCOMFI.035\COMMUN.001\0 Analyst Pack\2022\PA S1 2022\"/>
    </mc:Choice>
  </mc:AlternateContent>
  <xr:revisionPtr revIDLastSave="0" documentId="13_ncr:1_{2A0E33DB-9661-42ED-BD20-B3E260069C0E}" xr6:coauthVersionLast="47" xr6:coauthVersionMax="47" xr10:uidLastSave="{00000000-0000-0000-0000-000000000000}"/>
  <bookViews>
    <workbookView xWindow="-108" yWindow="-108" windowWidth="23256" windowHeight="12576" tabRatio="741" xr2:uid="{00000000-000D-0000-FFFF-FFFF00000000}"/>
  </bookViews>
  <sheets>
    <sheet name="Sommaire" sheetId="63" r:id="rId1"/>
    <sheet name="1.Capacité installée du Groupe" sheetId="77" r:id="rId2"/>
    <sheet name="2.Capacité installée d'EDF Ren." sheetId="83" r:id="rId3"/>
    <sheet name="3.Liste des centrales" sheetId="69" r:id="rId4"/>
    <sheet name="4.Production du Groupe " sheetId="78" r:id="rId5"/>
    <sheet name="5.Emissions de CO2" sheetId="79" r:id="rId6"/>
    <sheet name="6.Du CA à l'EBIT" sheetId="80" r:id="rId7"/>
    <sheet name="7.Compte de résultat conso" sheetId="54" r:id="rId8"/>
    <sheet name="8.Bilan consolidé" sheetId="55" r:id="rId9"/>
    <sheet name="9.Provisions" sheetId="61" r:id="rId10"/>
    <sheet name="10.Investissements" sheetId="81" r:id="rId11"/>
    <sheet name="11.Périmètre de consolidation" sheetId="62" r:id="rId12"/>
    <sheet name="Glossaire et méthodologie" sheetId="67" r:id="rId13"/>
  </sheets>
  <definedNames>
    <definedName name="_xlnm._FilterDatabase" localSheetId="11" hidden="1">'11.Périmètre de consolidation'!$A$5:$H$91</definedName>
    <definedName name="_xlnm.Print_Titles" localSheetId="11">'11.Périmètre de consolidation'!$5:$5</definedName>
    <definedName name="_xlnm.Print_Area" localSheetId="10">'10.Investissements'!$A$1:$N$61</definedName>
    <definedName name="_xlnm.Print_Area" localSheetId="2">'2.Capacité installée d''EDF Ren.'!$A$1:$M$58</definedName>
    <definedName name="_xlnm.Print_Area" localSheetId="4">'4.Production du Groupe '!$A$1:$H$41</definedName>
    <definedName name="_xlnm.Print_Area" localSheetId="5">'5.Emissions de CO2'!$A$1:$Q$31</definedName>
    <definedName name="_xlnm.Print_Area" localSheetId="6">'6.Du CA à l''EBIT'!$A$1:$O$49</definedName>
    <definedName name="_xlnm.Print_Area" localSheetId="0">Sommaire!$A$1:$Z$77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6" i="61" l="1"/>
  <c r="J37" i="80"/>
  <c r="J43" i="80" s="1"/>
  <c r="J48" i="80" s="1"/>
  <c r="I37" i="80"/>
  <c r="I43" i="80" s="1"/>
  <c r="I48" i="80" s="1"/>
  <c r="H37" i="80"/>
  <c r="H43" i="80" s="1"/>
  <c r="H48" i="80" s="1"/>
  <c r="G37" i="80"/>
  <c r="G43" i="80" s="1"/>
  <c r="G48" i="80" s="1"/>
  <c r="F37" i="80"/>
  <c r="F43" i="80" s="1"/>
  <c r="F48" i="80" s="1"/>
  <c r="E37" i="80"/>
  <c r="E43" i="80" s="1"/>
  <c r="E48" i="80" s="1"/>
  <c r="I22" i="80"/>
  <c r="B31" i="78" l="1"/>
  <c r="G159" i="69" l="1"/>
  <c r="G158" i="69"/>
  <c r="G157" i="69"/>
  <c r="G156" i="69"/>
  <c r="G160" i="69"/>
  <c r="G155" i="69"/>
  <c r="G558" i="69" l="1"/>
  <c r="F30" i="61"/>
  <c r="F31" i="61"/>
  <c r="D53" i="61" l="1"/>
  <c r="D46" i="61"/>
  <c r="D48" i="61"/>
  <c r="D49" i="61"/>
  <c r="D50" i="61"/>
  <c r="D45" i="61"/>
  <c r="D44" i="61"/>
  <c r="F32" i="78"/>
  <c r="C32" i="61"/>
  <c r="F30" i="54"/>
  <c r="C22" i="80"/>
  <c r="L16" i="80"/>
  <c r="C18" i="81"/>
  <c r="E21" i="83"/>
  <c r="D21" i="83"/>
  <c r="E17" i="83"/>
  <c r="D17" i="83"/>
  <c r="D28" i="83"/>
  <c r="B36" i="81" l="1"/>
  <c r="B38" i="81" s="1"/>
  <c r="B26" i="81"/>
  <c r="B29" i="61"/>
  <c r="B32" i="61"/>
  <c r="C18" i="61"/>
  <c r="B18" i="61"/>
  <c r="D18" i="61" s="1"/>
  <c r="D17" i="61"/>
  <c r="D15" i="61"/>
  <c r="C14" i="61"/>
  <c r="B14" i="61"/>
  <c r="D13" i="61"/>
  <c r="D12" i="61"/>
  <c r="D14" i="61" s="1"/>
  <c r="B51" i="55"/>
  <c r="B45" i="55"/>
  <c r="B40" i="55"/>
  <c r="B34" i="55"/>
  <c r="B36" i="55" s="1"/>
  <c r="B53" i="55" s="1"/>
  <c r="B31" i="55"/>
  <c r="B24" i="55"/>
  <c r="B26" i="55" s="1"/>
  <c r="B17" i="55"/>
  <c r="B22" i="54"/>
  <c r="B18" i="79"/>
  <c r="C33" i="83"/>
  <c r="C44" i="83" s="1"/>
  <c r="B33" i="83"/>
  <c r="B44" i="83" s="1"/>
  <c r="C28" i="83"/>
  <c r="C21" i="83"/>
  <c r="B21" i="83"/>
  <c r="C18" i="83"/>
  <c r="B18" i="83"/>
  <c r="C17" i="83"/>
  <c r="B17" i="83"/>
  <c r="C13" i="83"/>
  <c r="B13" i="83"/>
  <c r="B28" i="83" s="1"/>
  <c r="B46" i="83" s="1"/>
  <c r="B34" i="61" l="1"/>
  <c r="C46" i="83"/>
  <c r="E30" i="54" l="1"/>
  <c r="I135" i="69" l="1"/>
  <c r="I132" i="69"/>
  <c r="I131" i="69"/>
  <c r="I120" i="69"/>
  <c r="I119" i="69"/>
  <c r="I94" i="69"/>
  <c r="I93" i="69"/>
  <c r="I92" i="69"/>
  <c r="I80" i="69"/>
  <c r="I63" i="69"/>
  <c r="I62" i="69"/>
  <c r="I42" i="69"/>
  <c r="I41" i="69"/>
  <c r="I39" i="69"/>
  <c r="I29" i="69"/>
  <c r="I14" i="69"/>
  <c r="G35" i="69" l="1"/>
  <c r="G34" i="69"/>
  <c r="G363" i="69" l="1"/>
  <c r="G66" i="69" l="1"/>
  <c r="G67" i="69"/>
  <c r="G68" i="69"/>
  <c r="G69" i="69"/>
  <c r="G70" i="69"/>
  <c r="G71" i="69"/>
  <c r="G72" i="69"/>
  <c r="G73" i="69"/>
  <c r="G74" i="69"/>
  <c r="G75" i="69"/>
  <c r="G119" i="69"/>
  <c r="G42" i="69"/>
  <c r="G79" i="69"/>
  <c r="G103" i="69"/>
  <c r="G86" i="69"/>
  <c r="G39" i="69"/>
  <c r="G18" i="69"/>
  <c r="G63" i="69"/>
  <c r="G151" i="69"/>
  <c r="G80" i="69"/>
  <c r="G120" i="69"/>
  <c r="G381" i="69" l="1"/>
  <c r="G432" i="69"/>
  <c r="G513" i="69"/>
  <c r="G478" i="69"/>
  <c r="F508" i="69" l="1"/>
  <c r="G508" i="69"/>
  <c r="G506" i="69"/>
  <c r="G407" i="69"/>
  <c r="G163" i="69"/>
  <c r="G408" i="69"/>
  <c r="G141" i="69" l="1"/>
  <c r="G140" i="69"/>
  <c r="G117" i="69"/>
  <c r="G116" i="69"/>
  <c r="G113" i="69"/>
  <c r="B45" i="80" l="1"/>
  <c r="B46" i="80"/>
  <c r="B47" i="80"/>
  <c r="B44" i="80"/>
  <c r="B39" i="80"/>
  <c r="B40" i="80"/>
  <c r="B41" i="80"/>
  <c r="B42" i="80"/>
  <c r="B38" i="80"/>
  <c r="B17" i="80" l="1"/>
  <c r="D16" i="80"/>
  <c r="B21" i="54" l="1"/>
  <c r="B12" i="54"/>
  <c r="B17" i="54" s="1"/>
  <c r="B36" i="80"/>
  <c r="B35" i="80"/>
  <c r="B26" i="54" l="1"/>
  <c r="L37" i="83"/>
  <c r="F16" i="78" l="1"/>
  <c r="G110" i="69" l="1"/>
  <c r="F80" i="62" l="1"/>
  <c r="D80" i="62"/>
  <c r="C80" i="62"/>
  <c r="F61" i="62"/>
  <c r="E61" i="62"/>
  <c r="D61" i="62"/>
  <c r="C61" i="62"/>
  <c r="F59" i="62"/>
  <c r="E59" i="62"/>
  <c r="D59" i="62"/>
  <c r="C59" i="62"/>
  <c r="F57" i="62"/>
  <c r="E57" i="62"/>
  <c r="D57" i="62"/>
  <c r="C57" i="62"/>
  <c r="F54" i="62"/>
  <c r="E54" i="62"/>
  <c r="D54" i="62"/>
  <c r="C54" i="62"/>
  <c r="F51" i="62"/>
  <c r="E51" i="62"/>
  <c r="D51" i="62"/>
  <c r="C51" i="62"/>
  <c r="F49" i="62"/>
  <c r="E49" i="62"/>
  <c r="D49" i="62"/>
  <c r="C49" i="62"/>
  <c r="F45" i="62"/>
  <c r="E45" i="62"/>
  <c r="D45" i="62"/>
  <c r="C45" i="62"/>
  <c r="F6" i="62"/>
  <c r="D6" i="62"/>
  <c r="C6" i="62"/>
  <c r="C36" i="81"/>
  <c r="C38" i="81" s="1"/>
  <c r="C26" i="81"/>
  <c r="I7" i="81"/>
  <c r="D51" i="61"/>
  <c r="C51" i="61"/>
  <c r="B51" i="61"/>
  <c r="E32" i="61"/>
  <c r="D32" i="61"/>
  <c r="E29" i="61"/>
  <c r="D29" i="61"/>
  <c r="C29" i="61"/>
  <c r="F28" i="61"/>
  <c r="F27" i="61"/>
  <c r="G17" i="61"/>
  <c r="G16" i="61"/>
  <c r="G15" i="61"/>
  <c r="F14" i="61"/>
  <c r="F18" i="61" s="1"/>
  <c r="E14" i="61"/>
  <c r="E18" i="61" s="1"/>
  <c r="G13" i="61"/>
  <c r="G12" i="61"/>
  <c r="C51" i="55"/>
  <c r="C40" i="55"/>
  <c r="C45" i="55" s="1"/>
  <c r="C34" i="55"/>
  <c r="C36" i="55" s="1"/>
  <c r="C31" i="55"/>
  <c r="C24" i="55"/>
  <c r="C17" i="55"/>
  <c r="K30" i="54"/>
  <c r="J30" i="54"/>
  <c r="K29" i="54"/>
  <c r="J29" i="54"/>
  <c r="F29" i="54"/>
  <c r="E29" i="54"/>
  <c r="C21" i="54"/>
  <c r="F20" i="54" s="1"/>
  <c r="E20" i="54"/>
  <c r="J20" i="54"/>
  <c r="K19" i="54"/>
  <c r="J19" i="54"/>
  <c r="F19" i="54"/>
  <c r="E19" i="54"/>
  <c r="C12" i="54"/>
  <c r="J12" i="54"/>
  <c r="K11" i="54"/>
  <c r="J11" i="54"/>
  <c r="F11" i="54"/>
  <c r="E11" i="54"/>
  <c r="K37" i="80"/>
  <c r="K43" i="80" s="1"/>
  <c r="D37" i="80"/>
  <c r="D43" i="80" s="1"/>
  <c r="C37" i="80"/>
  <c r="C43" i="80" s="1"/>
  <c r="B37" i="80"/>
  <c r="B43" i="80" s="1"/>
  <c r="B48" i="80" s="1"/>
  <c r="B26" i="80"/>
  <c r="B25" i="80"/>
  <c r="B24" i="80"/>
  <c r="B23" i="80"/>
  <c r="B21" i="80"/>
  <c r="B20" i="80"/>
  <c r="B19" i="80"/>
  <c r="B18" i="80"/>
  <c r="K16" i="80"/>
  <c r="K22" i="80" s="1"/>
  <c r="K27" i="80" s="1"/>
  <c r="J16" i="80"/>
  <c r="J22" i="80" s="1"/>
  <c r="J27" i="80" s="1"/>
  <c r="I16" i="80"/>
  <c r="I27" i="80" s="1"/>
  <c r="H16" i="80"/>
  <c r="H22" i="80" s="1"/>
  <c r="H27" i="80" s="1"/>
  <c r="G16" i="80"/>
  <c r="G22" i="80" s="1"/>
  <c r="G27" i="80" s="1"/>
  <c r="F16" i="80"/>
  <c r="F22" i="80" s="1"/>
  <c r="F27" i="80" s="1"/>
  <c r="E16" i="80"/>
  <c r="E22" i="80" s="1"/>
  <c r="E27" i="80" s="1"/>
  <c r="D22" i="80"/>
  <c r="D27" i="80" s="1"/>
  <c r="C16" i="80"/>
  <c r="C27" i="80" s="1"/>
  <c r="B14" i="80"/>
  <c r="B16" i="80" s="1"/>
  <c r="C18" i="79"/>
  <c r="H32" i="78"/>
  <c r="G32" i="78"/>
  <c r="E32" i="78"/>
  <c r="D32" i="78"/>
  <c r="C32" i="78"/>
  <c r="B30" i="78"/>
  <c r="B29" i="78"/>
  <c r="B28" i="78"/>
  <c r="B27" i="78"/>
  <c r="B26" i="78"/>
  <c r="B25" i="78"/>
  <c r="B24" i="78"/>
  <c r="H16" i="78"/>
  <c r="G16" i="78"/>
  <c r="E16" i="78"/>
  <c r="D16" i="78"/>
  <c r="C16" i="78"/>
  <c r="B15" i="78"/>
  <c r="B14" i="78"/>
  <c r="B13" i="78"/>
  <c r="B12" i="78"/>
  <c r="B11" i="78"/>
  <c r="B10" i="78"/>
  <c r="B9" i="78"/>
  <c r="B8" i="78"/>
  <c r="E565" i="69"/>
  <c r="G564" i="69"/>
  <c r="G534" i="69"/>
  <c r="G557" i="69"/>
  <c r="G556" i="69"/>
  <c r="G554" i="69"/>
  <c r="G553" i="69"/>
  <c r="G552" i="69"/>
  <c r="G551" i="69"/>
  <c r="E550" i="69"/>
  <c r="E549" i="69"/>
  <c r="G548" i="69"/>
  <c r="G547" i="69"/>
  <c r="G546" i="69"/>
  <c r="G413" i="69"/>
  <c r="G544" i="69"/>
  <c r="G539" i="69"/>
  <c r="G560" i="69"/>
  <c r="G545" i="69"/>
  <c r="G405" i="69"/>
  <c r="G369" i="69"/>
  <c r="G395" i="69"/>
  <c r="G524" i="69"/>
  <c r="G538" i="69"/>
  <c r="G537" i="69"/>
  <c r="G536" i="69"/>
  <c r="G535" i="69"/>
  <c r="G528" i="69"/>
  <c r="G533" i="69"/>
  <c r="G532" i="69"/>
  <c r="G531" i="69"/>
  <c r="G530" i="69"/>
  <c r="G529" i="69"/>
  <c r="G526" i="69"/>
  <c r="G527" i="69"/>
  <c r="G525" i="69"/>
  <c r="G475" i="69"/>
  <c r="G521" i="69"/>
  <c r="G523" i="69"/>
  <c r="G522" i="69"/>
  <c r="G519" i="69"/>
  <c r="G520" i="69"/>
  <c r="G517" i="69"/>
  <c r="G516" i="69"/>
  <c r="G515" i="69"/>
  <c r="G514" i="69"/>
  <c r="G512" i="69"/>
  <c r="G511" i="69"/>
  <c r="G518" i="69"/>
  <c r="G509" i="69"/>
  <c r="G510" i="69"/>
  <c r="G505" i="69"/>
  <c r="G504" i="69"/>
  <c r="G507" i="69"/>
  <c r="G501" i="69"/>
  <c r="G500" i="69"/>
  <c r="G499" i="69"/>
  <c r="G503" i="69"/>
  <c r="G498" i="69"/>
  <c r="G502" i="69"/>
  <c r="G495" i="69"/>
  <c r="G496" i="69"/>
  <c r="G494" i="69"/>
  <c r="G493" i="69"/>
  <c r="G497" i="69"/>
  <c r="G492" i="69"/>
  <c r="G490" i="69"/>
  <c r="G489" i="69"/>
  <c r="G487" i="69"/>
  <c r="G486" i="69"/>
  <c r="G485" i="69"/>
  <c r="G488" i="69"/>
  <c r="G483" i="69"/>
  <c r="G482" i="69"/>
  <c r="G480" i="69"/>
  <c r="G479" i="69"/>
  <c r="G491" i="69"/>
  <c r="G477" i="69"/>
  <c r="G441" i="69"/>
  <c r="G476" i="69"/>
  <c r="G484" i="69"/>
  <c r="G473" i="69"/>
  <c r="G472" i="69"/>
  <c r="G471" i="69"/>
  <c r="G470" i="69"/>
  <c r="G468" i="69"/>
  <c r="G467" i="69"/>
  <c r="G469" i="69"/>
  <c r="G466" i="69"/>
  <c r="G464" i="69"/>
  <c r="G463" i="69"/>
  <c r="G462" i="69"/>
  <c r="G461" i="69"/>
  <c r="G465" i="69"/>
  <c r="G460" i="69"/>
  <c r="G459" i="69"/>
  <c r="G457" i="69"/>
  <c r="G474" i="69"/>
  <c r="G455" i="69"/>
  <c r="G454" i="69"/>
  <c r="G456" i="69"/>
  <c r="G458" i="69"/>
  <c r="G451" i="69"/>
  <c r="G452" i="69"/>
  <c r="G450" i="69"/>
  <c r="G453" i="69"/>
  <c r="G448" i="69"/>
  <c r="G449" i="69"/>
  <c r="G446" i="69"/>
  <c r="G445" i="69"/>
  <c r="G443" i="69"/>
  <c r="G444" i="69"/>
  <c r="G437" i="69"/>
  <c r="G442" i="69"/>
  <c r="G440" i="69"/>
  <c r="G439" i="69"/>
  <c r="G436" i="69"/>
  <c r="G447" i="69"/>
  <c r="G435" i="69"/>
  <c r="G438" i="69"/>
  <c r="G431" i="69"/>
  <c r="G430" i="69"/>
  <c r="G434" i="69"/>
  <c r="G429" i="69"/>
  <c r="G426" i="69"/>
  <c r="G427" i="69"/>
  <c r="G424" i="69"/>
  <c r="G421" i="69"/>
  <c r="G392" i="69"/>
  <c r="G481" i="69"/>
  <c r="G393" i="69"/>
  <c r="G420" i="69"/>
  <c r="G419" i="69"/>
  <c r="G425" i="69"/>
  <c r="G422" i="69"/>
  <c r="G417" i="69"/>
  <c r="G416" i="69"/>
  <c r="G415" i="69"/>
  <c r="G411" i="69"/>
  <c r="G410" i="69"/>
  <c r="G433" i="69"/>
  <c r="G414" i="69"/>
  <c r="G428" i="69"/>
  <c r="G412" i="69"/>
  <c r="G406" i="69"/>
  <c r="G401" i="69"/>
  <c r="G423" i="69"/>
  <c r="G403" i="69"/>
  <c r="G402" i="69"/>
  <c r="G397" i="69"/>
  <c r="G396" i="69"/>
  <c r="G394" i="69"/>
  <c r="G399" i="69"/>
  <c r="G398" i="69"/>
  <c r="G390" i="69"/>
  <c r="G387" i="69"/>
  <c r="G409" i="69"/>
  <c r="G389" i="69"/>
  <c r="G404" i="69"/>
  <c r="G400" i="69"/>
  <c r="G380" i="69"/>
  <c r="G388" i="69"/>
  <c r="G378" i="69"/>
  <c r="G377" i="69"/>
  <c r="G391" i="69"/>
  <c r="G386" i="69"/>
  <c r="G374" i="69"/>
  <c r="G384" i="69"/>
  <c r="G385" i="69"/>
  <c r="G383" i="69"/>
  <c r="G379" i="69"/>
  <c r="G382" i="69"/>
  <c r="G366" i="69"/>
  <c r="F366" i="69"/>
  <c r="G365" i="69"/>
  <c r="F365" i="69"/>
  <c r="G364" i="69"/>
  <c r="G362" i="69"/>
  <c r="G361" i="69"/>
  <c r="G360" i="69"/>
  <c r="G359" i="69"/>
  <c r="F359" i="69"/>
  <c r="G358" i="69"/>
  <c r="G357" i="69"/>
  <c r="F357" i="69"/>
  <c r="G356" i="69"/>
  <c r="F356" i="69"/>
  <c r="G355" i="69"/>
  <c r="G354" i="69"/>
  <c r="F354" i="69"/>
  <c r="G353" i="69"/>
  <c r="F353" i="69"/>
  <c r="G352" i="69"/>
  <c r="F352" i="69"/>
  <c r="G351" i="69"/>
  <c r="F351" i="69"/>
  <c r="G350" i="69"/>
  <c r="F350" i="69"/>
  <c r="G349" i="69"/>
  <c r="F349" i="69"/>
  <c r="G348" i="69"/>
  <c r="F348" i="69"/>
  <c r="G347" i="69"/>
  <c r="F347" i="69"/>
  <c r="G346" i="69"/>
  <c r="F346" i="69"/>
  <c r="G345" i="69"/>
  <c r="G344" i="69"/>
  <c r="F344" i="69"/>
  <c r="G343" i="69"/>
  <c r="F343" i="69"/>
  <c r="G342" i="69"/>
  <c r="F342" i="69"/>
  <c r="G341" i="69"/>
  <c r="F341" i="69"/>
  <c r="G340" i="69"/>
  <c r="F340" i="69"/>
  <c r="G339" i="69"/>
  <c r="G338" i="69"/>
  <c r="F338" i="69"/>
  <c r="G337" i="69"/>
  <c r="F337" i="69"/>
  <c r="G336" i="69"/>
  <c r="G335" i="69"/>
  <c r="G334" i="69"/>
  <c r="G333" i="69"/>
  <c r="G332" i="69"/>
  <c r="G331" i="69"/>
  <c r="G330" i="69"/>
  <c r="G329" i="69"/>
  <c r="G328" i="69"/>
  <c r="G327" i="69"/>
  <c r="G326" i="69"/>
  <c r="G325" i="69"/>
  <c r="G324" i="69"/>
  <c r="G323" i="69"/>
  <c r="G322" i="69"/>
  <c r="G321" i="69"/>
  <c r="G320" i="69"/>
  <c r="G319" i="69"/>
  <c r="G318" i="69"/>
  <c r="G317" i="69"/>
  <c r="G316" i="69"/>
  <c r="G315" i="69"/>
  <c r="G314" i="69"/>
  <c r="G313" i="69"/>
  <c r="G312" i="69"/>
  <c r="G311" i="69"/>
  <c r="G310" i="69"/>
  <c r="G309" i="69"/>
  <c r="G308" i="69"/>
  <c r="G307" i="69"/>
  <c r="G306" i="69"/>
  <c r="G305" i="69"/>
  <c r="G304" i="69"/>
  <c r="G303" i="69"/>
  <c r="G302" i="69"/>
  <c r="G301" i="69"/>
  <c r="G300" i="69"/>
  <c r="G299" i="69"/>
  <c r="G297" i="69"/>
  <c r="G296" i="69"/>
  <c r="G295" i="69"/>
  <c r="G294" i="69"/>
  <c r="G293" i="69"/>
  <c r="G292" i="69"/>
  <c r="G291" i="69"/>
  <c r="G290" i="69"/>
  <c r="G289" i="69"/>
  <c r="G288" i="69"/>
  <c r="G287" i="69"/>
  <c r="G286" i="69"/>
  <c r="G285" i="69"/>
  <c r="G284" i="69"/>
  <c r="G283" i="69"/>
  <c r="G282" i="69"/>
  <c r="G281" i="69"/>
  <c r="G280" i="69"/>
  <c r="G278" i="69"/>
  <c r="G276" i="69"/>
  <c r="G275" i="69"/>
  <c r="G274" i="69"/>
  <c r="G273" i="69"/>
  <c r="G272" i="69"/>
  <c r="G271" i="69"/>
  <c r="G270" i="69"/>
  <c r="G269" i="69"/>
  <c r="G268" i="69"/>
  <c r="G267" i="69"/>
  <c r="G266" i="69"/>
  <c r="G265" i="69"/>
  <c r="G264" i="69"/>
  <c r="G263" i="69"/>
  <c r="G262" i="69"/>
  <c r="G261" i="69"/>
  <c r="G260" i="69"/>
  <c r="G259" i="69"/>
  <c r="G258" i="69"/>
  <c r="G257" i="69"/>
  <c r="G256" i="69"/>
  <c r="G255" i="69"/>
  <c r="G254" i="69"/>
  <c r="G253" i="69"/>
  <c r="G252" i="69"/>
  <c r="G251" i="69"/>
  <c r="G250" i="69"/>
  <c r="G249" i="69"/>
  <c r="G248" i="69"/>
  <c r="G247" i="69"/>
  <c r="G246" i="69"/>
  <c r="G245" i="69"/>
  <c r="G244" i="69"/>
  <c r="G243" i="69"/>
  <c r="G242" i="69"/>
  <c r="G241" i="69"/>
  <c r="G240" i="69"/>
  <c r="G239" i="69"/>
  <c r="G238" i="69"/>
  <c r="G237" i="69"/>
  <c r="G236" i="69"/>
  <c r="G235" i="69"/>
  <c r="G234" i="69"/>
  <c r="G233" i="69"/>
  <c r="G232" i="69"/>
  <c r="G226" i="69"/>
  <c r="G225" i="69"/>
  <c r="G223" i="69"/>
  <c r="G222" i="69"/>
  <c r="G221" i="69"/>
  <c r="G220" i="69"/>
  <c r="G219" i="69"/>
  <c r="G218" i="69"/>
  <c r="G217" i="69"/>
  <c r="G216" i="69"/>
  <c r="G215" i="69"/>
  <c r="G214" i="69"/>
  <c r="G213" i="69"/>
  <c r="G212" i="69"/>
  <c r="G211" i="69"/>
  <c r="G210" i="69"/>
  <c r="G209" i="69"/>
  <c r="G208" i="69"/>
  <c r="G207" i="69"/>
  <c r="G206" i="69"/>
  <c r="G205" i="69"/>
  <c r="G204" i="69"/>
  <c r="G203" i="69"/>
  <c r="G202" i="69"/>
  <c r="G201" i="69"/>
  <c r="G200" i="69"/>
  <c r="G199" i="69"/>
  <c r="G198" i="69"/>
  <c r="G197" i="69"/>
  <c r="G196" i="69"/>
  <c r="G195" i="69"/>
  <c r="G194" i="69"/>
  <c r="G193" i="69"/>
  <c r="G192" i="69"/>
  <c r="G191" i="69"/>
  <c r="G190" i="69"/>
  <c r="G189" i="69"/>
  <c r="G188" i="69"/>
  <c r="G187" i="69"/>
  <c r="G186" i="69"/>
  <c r="G185" i="69"/>
  <c r="G184" i="69"/>
  <c r="G183" i="69"/>
  <c r="G182" i="69"/>
  <c r="G181" i="69"/>
  <c r="G180" i="69"/>
  <c r="G179" i="69"/>
  <c r="G178" i="69"/>
  <c r="G177" i="69"/>
  <c r="G176" i="69"/>
  <c r="G175" i="69"/>
  <c r="G174" i="69"/>
  <c r="G173" i="69"/>
  <c r="G172" i="69"/>
  <c r="G171" i="69"/>
  <c r="G170" i="69"/>
  <c r="G165" i="69"/>
  <c r="G164" i="69"/>
  <c r="G162" i="69"/>
  <c r="G106" i="69"/>
  <c r="G376" i="69"/>
  <c r="G161" i="69"/>
  <c r="G152" i="69"/>
  <c r="G149" i="69"/>
  <c r="G148" i="69"/>
  <c r="G147" i="69"/>
  <c r="F168" i="69"/>
  <c r="G144" i="69"/>
  <c r="G143" i="69"/>
  <c r="G142" i="69"/>
  <c r="G132" i="69"/>
  <c r="G130" i="69"/>
  <c r="G127" i="69"/>
  <c r="G126" i="69"/>
  <c r="G123" i="69"/>
  <c r="G98" i="69"/>
  <c r="G97" i="69"/>
  <c r="G48" i="69"/>
  <c r="G29" i="69"/>
  <c r="G15" i="69"/>
  <c r="G14" i="69"/>
  <c r="G109" i="69"/>
  <c r="G154" i="69"/>
  <c r="G105" i="69"/>
  <c r="G135" i="69"/>
  <c r="G133" i="69"/>
  <c r="G88" i="69"/>
  <c r="G60" i="69"/>
  <c r="G36" i="69"/>
  <c r="G26" i="69"/>
  <c r="G150" i="69"/>
  <c r="G139" i="69"/>
  <c r="G138" i="69"/>
  <c r="G137" i="69"/>
  <c r="G136" i="69"/>
  <c r="G134" i="69"/>
  <c r="G131" i="69"/>
  <c r="G91" i="69"/>
  <c r="G90" i="69"/>
  <c r="G89" i="69"/>
  <c r="G129" i="69"/>
  <c r="G128" i="69"/>
  <c r="G125" i="69"/>
  <c r="G85" i="69"/>
  <c r="G84" i="69"/>
  <c r="G83" i="69"/>
  <c r="G124" i="69"/>
  <c r="G81" i="69"/>
  <c r="G122" i="69"/>
  <c r="G121" i="69"/>
  <c r="G118" i="69"/>
  <c r="G104" i="69"/>
  <c r="G65" i="69"/>
  <c r="G64" i="69"/>
  <c r="G102" i="69"/>
  <c r="G101" i="69"/>
  <c r="G100" i="69"/>
  <c r="G99" i="69"/>
  <c r="G96" i="69"/>
  <c r="G58" i="69"/>
  <c r="G95" i="69"/>
  <c r="G94" i="69"/>
  <c r="G93" i="69"/>
  <c r="G92" i="69"/>
  <c r="G87" i="69"/>
  <c r="G52" i="69"/>
  <c r="G51" i="69"/>
  <c r="G82" i="69"/>
  <c r="G78" i="69"/>
  <c r="G77" i="69"/>
  <c r="G47" i="69"/>
  <c r="G46" i="69"/>
  <c r="G45" i="69"/>
  <c r="G44" i="69"/>
  <c r="G43" i="69"/>
  <c r="G62" i="69"/>
  <c r="G61" i="69"/>
  <c r="G40" i="69"/>
  <c r="G59" i="69"/>
  <c r="G57" i="69"/>
  <c r="G37" i="69"/>
  <c r="G56" i="69"/>
  <c r="G55" i="69"/>
  <c r="G54" i="69"/>
  <c r="G53" i="69"/>
  <c r="G50" i="69"/>
  <c r="G49" i="69"/>
  <c r="G41" i="69"/>
  <c r="G38" i="69"/>
  <c r="G28" i="69"/>
  <c r="G27" i="69"/>
  <c r="G33" i="69"/>
  <c r="G32" i="69"/>
  <c r="G31" i="69"/>
  <c r="G30" i="69"/>
  <c r="G25" i="69"/>
  <c r="G24" i="69"/>
  <c r="G23" i="69"/>
  <c r="G22" i="69"/>
  <c r="G21" i="69"/>
  <c r="G20" i="69"/>
  <c r="G19" i="69"/>
  <c r="G17" i="69"/>
  <c r="G16" i="69"/>
  <c r="G13" i="69"/>
  <c r="G12" i="69"/>
  <c r="G11" i="69"/>
  <c r="G10" i="69"/>
  <c r="G9" i="69"/>
  <c r="G8" i="69"/>
  <c r="M39" i="83"/>
  <c r="L39" i="83"/>
  <c r="J39" i="83"/>
  <c r="I39" i="83"/>
  <c r="I37" i="83"/>
  <c r="E44" i="83"/>
  <c r="M27" i="83" s="1"/>
  <c r="D44" i="83"/>
  <c r="L27" i="83" s="1"/>
  <c r="J27" i="83"/>
  <c r="I27" i="83"/>
  <c r="M26" i="83"/>
  <c r="L26" i="83"/>
  <c r="J26" i="83"/>
  <c r="I26" i="83"/>
  <c r="L24" i="83"/>
  <c r="I24" i="83"/>
  <c r="E28" i="83"/>
  <c r="M15" i="83" s="1"/>
  <c r="M14" i="83"/>
  <c r="L14" i="83"/>
  <c r="J14" i="83"/>
  <c r="I14" i="83"/>
  <c r="L12" i="83"/>
  <c r="I12" i="83"/>
  <c r="H37" i="77"/>
  <c r="G37" i="77"/>
  <c r="E37" i="77"/>
  <c r="D37" i="77"/>
  <c r="C37" i="77"/>
  <c r="B35" i="77"/>
  <c r="B34" i="77"/>
  <c r="F37" i="77"/>
  <c r="B32" i="77"/>
  <c r="B31" i="77"/>
  <c r="B30" i="77"/>
  <c r="B29" i="77"/>
  <c r="H21" i="77"/>
  <c r="G21" i="77"/>
  <c r="F21" i="77"/>
  <c r="E21" i="77"/>
  <c r="D21" i="77"/>
  <c r="C21" i="77"/>
  <c r="B19" i="77"/>
  <c r="B18" i="77"/>
  <c r="B17" i="77"/>
  <c r="B16" i="77"/>
  <c r="B15" i="77"/>
  <c r="B14" i="77"/>
  <c r="B13" i="77"/>
  <c r="D34" i="61" l="1"/>
  <c r="F32" i="61"/>
  <c r="F12" i="54"/>
  <c r="G11" i="54" s="1"/>
  <c r="C17" i="54"/>
  <c r="C22" i="54" s="1"/>
  <c r="B32" i="78"/>
  <c r="B33" i="78" s="1"/>
  <c r="B21" i="77"/>
  <c r="D22" i="77" s="1"/>
  <c r="G565" i="69"/>
  <c r="G549" i="69"/>
  <c r="G550" i="69"/>
  <c r="F565" i="69"/>
  <c r="E34" i="61"/>
  <c r="F29" i="61"/>
  <c r="G14" i="61"/>
  <c r="G18" i="61"/>
  <c r="C53" i="55"/>
  <c r="C26" i="55"/>
  <c r="F49" i="80"/>
  <c r="G49" i="80"/>
  <c r="H49" i="80"/>
  <c r="G52" i="80"/>
  <c r="F28" i="80"/>
  <c r="K28" i="80"/>
  <c r="J28" i="80"/>
  <c r="I28" i="80"/>
  <c r="E28" i="80"/>
  <c r="D28" i="80"/>
  <c r="B22" i="80"/>
  <c r="H28" i="80"/>
  <c r="G28" i="80"/>
  <c r="C28" i="80"/>
  <c r="E46" i="83"/>
  <c r="L15" i="83"/>
  <c r="L40" i="83" s="1"/>
  <c r="D46" i="83"/>
  <c r="J15" i="83"/>
  <c r="J40" i="83" s="1"/>
  <c r="I15" i="83"/>
  <c r="I40" i="83" s="1"/>
  <c r="E12" i="54"/>
  <c r="E50" i="80"/>
  <c r="I50" i="80"/>
  <c r="I52" i="80"/>
  <c r="D50" i="80"/>
  <c r="D48" i="80"/>
  <c r="J50" i="80"/>
  <c r="J52" i="80"/>
  <c r="C50" i="80"/>
  <c r="C48" i="80"/>
  <c r="K50" i="80"/>
  <c r="K52" i="80"/>
  <c r="K48" i="80"/>
  <c r="I49" i="80"/>
  <c r="G50" i="80"/>
  <c r="F50" i="80"/>
  <c r="J49" i="80"/>
  <c r="C49" i="80"/>
  <c r="K49" i="80"/>
  <c r="D49" i="80"/>
  <c r="E49" i="80"/>
  <c r="M40" i="83"/>
  <c r="B16" i="78"/>
  <c r="B17" i="78" s="1"/>
  <c r="B33" i="77"/>
  <c r="B37" i="77" s="1"/>
  <c r="F34" i="61" l="1"/>
  <c r="K20" i="54"/>
  <c r="C26" i="54"/>
  <c r="K12" i="54"/>
  <c r="A28" i="80"/>
  <c r="F22" i="77"/>
  <c r="G29" i="80"/>
  <c r="F29" i="80"/>
  <c r="E29" i="80"/>
  <c r="D29" i="80"/>
  <c r="K29" i="80"/>
  <c r="J29" i="80"/>
  <c r="I29" i="80"/>
  <c r="B27" i="80"/>
  <c r="H29" i="80"/>
  <c r="C29" i="80"/>
  <c r="H52" i="80"/>
  <c r="M52" i="80" s="1"/>
  <c r="H50" i="80"/>
  <c r="A50" i="80" s="1"/>
  <c r="A49" i="80"/>
  <c r="C22" i="77"/>
  <c r="H22" i="77"/>
  <c r="G22" i="77"/>
  <c r="B22" i="77"/>
  <c r="B38" i="77"/>
  <c r="H38" i="77"/>
  <c r="G38" i="77"/>
  <c r="F38" i="77"/>
  <c r="D38" i="77"/>
  <c r="C38" i="77"/>
  <c r="E38" i="77"/>
  <c r="E22" i="77"/>
  <c r="A29" i="80" l="1"/>
  <c r="F16" i="81" l="1"/>
  <c r="F17" i="81"/>
  <c r="F18" i="81"/>
  <c r="F11" i="81"/>
  <c r="K21" i="81"/>
  <c r="F10" i="81"/>
  <c r="F12" i="81"/>
  <c r="F13" i="81"/>
  <c r="F14" i="81"/>
  <c r="F15" i="81"/>
</calcChain>
</file>

<file path=xl/sharedStrings.xml><?xml version="1.0" encoding="utf-8"?>
<sst xmlns="http://schemas.openxmlformats.org/spreadsheetml/2006/main" count="4286" uniqueCount="972">
  <si>
    <t>France</t>
  </si>
  <si>
    <t>Vietnam</t>
  </si>
  <si>
    <t>Total</t>
  </si>
  <si>
    <t>Goodwill</t>
  </si>
  <si>
    <t>Capital</t>
  </si>
  <si>
    <t>SLOE Centrale Holding BV</t>
  </si>
  <si>
    <t>Electricité de Strasbourg</t>
  </si>
  <si>
    <t>Electricité de France</t>
  </si>
  <si>
    <t>Edison SpA (Edison)</t>
  </si>
  <si>
    <t>EDF International SAS</t>
  </si>
  <si>
    <t>EDF Belgium SA</t>
  </si>
  <si>
    <t>EDF Inc.</t>
  </si>
  <si>
    <t>Laos</t>
  </si>
  <si>
    <t>EDF Développement Environnement SA</t>
  </si>
  <si>
    <t>EDF IMMO et filiales immobilières</t>
  </si>
  <si>
    <t>EDF Holding SAS</t>
  </si>
  <si>
    <t>EDF Trading Limited</t>
  </si>
  <si>
    <t>EDF Investissements Groupe SA</t>
  </si>
  <si>
    <t>EDF Gas Deutschland GmbH</t>
  </si>
  <si>
    <t>●</t>
  </si>
  <si>
    <t>Distribution</t>
  </si>
  <si>
    <t>Luxembourg</t>
  </si>
  <si>
    <t>Royaume-Uni</t>
  </si>
  <si>
    <t>Italie</t>
  </si>
  <si>
    <t>Total Groupe</t>
  </si>
  <si>
    <t>Etats-Unis</t>
  </si>
  <si>
    <t>Allemagne</t>
  </si>
  <si>
    <t>Espagne</t>
  </si>
  <si>
    <t>En millions d'euros</t>
  </si>
  <si>
    <t>Achats de combustible et d’énergie</t>
  </si>
  <si>
    <t>Autres consommations externes</t>
  </si>
  <si>
    <t>Charges de personnel</t>
  </si>
  <si>
    <t>Impôts et taxes</t>
  </si>
  <si>
    <t>Autres produits et charges opérationnels</t>
  </si>
  <si>
    <t>Autres produits et charges d’exploitation</t>
  </si>
  <si>
    <t>Coût de l’endettement financier brut</t>
  </si>
  <si>
    <t>Autres produits et charges financiers</t>
  </si>
  <si>
    <t>Résultat financier</t>
  </si>
  <si>
    <t>Résultat avant impôts des sociétés intégrées</t>
  </si>
  <si>
    <t>Impôts sur les résultats</t>
  </si>
  <si>
    <t>Résultat net part du Groupe</t>
  </si>
  <si>
    <t>Résultat net consolidé</t>
  </si>
  <si>
    <t>Résultat d'exploitation</t>
  </si>
  <si>
    <t>Excédent brut d'exploitation</t>
  </si>
  <si>
    <t>ACTIF</t>
  </si>
  <si>
    <t>PASSIF</t>
  </si>
  <si>
    <t>Autres actifs incorporels</t>
  </si>
  <si>
    <t>Immobilisations en concessions des autres activités</t>
  </si>
  <si>
    <t>Actifs financiers non courants</t>
  </si>
  <si>
    <t>Actif non courant</t>
  </si>
  <si>
    <t>Stocks</t>
  </si>
  <si>
    <t>Clients et comptes rattachés</t>
  </si>
  <si>
    <t>Actifs financiers courants</t>
  </si>
  <si>
    <t>Actifs d’impôts courants</t>
  </si>
  <si>
    <t>Trésorerie et équivalents de trésorerie</t>
  </si>
  <si>
    <t>Actif courant</t>
  </si>
  <si>
    <t>Actifs détenus en vue de leur vente</t>
  </si>
  <si>
    <t>Total de l’actif</t>
  </si>
  <si>
    <t>Réserves et résultats consolidés</t>
  </si>
  <si>
    <t>Capitaux propres – Part du groupe</t>
  </si>
  <si>
    <t>Total des capitaux propres</t>
  </si>
  <si>
    <t>Provisions liées à la production nucléaire - Aval du cycle, déconstruction des centrales et derniers cœurs</t>
  </si>
  <si>
    <t>Provisions pour avantages du personnel</t>
  </si>
  <si>
    <t>Autres provisions</t>
  </si>
  <si>
    <t>Provisions non courantes</t>
  </si>
  <si>
    <t>Passifs spécifiques des concessions de distribution publique d’électricité en France</t>
  </si>
  <si>
    <t>Passifs financiers non courants</t>
  </si>
  <si>
    <t>Autres créditeurs non courants</t>
  </si>
  <si>
    <t>Impôts différés passifs</t>
  </si>
  <si>
    <t>Passif non courant</t>
  </si>
  <si>
    <t>Provisions courantes</t>
  </si>
  <si>
    <t>Fournisseurs et comptes rattachés</t>
  </si>
  <si>
    <t>Passifs financiers courants</t>
  </si>
  <si>
    <t>Dettes d’impôts courants</t>
  </si>
  <si>
    <t xml:space="preserve">Autres créditeurs courants </t>
  </si>
  <si>
    <t>Passif courant</t>
  </si>
  <si>
    <t>Total des capitaux propres et du passif</t>
  </si>
  <si>
    <t>Belgique</t>
  </si>
  <si>
    <t>Brésil</t>
  </si>
  <si>
    <t>Chine</t>
  </si>
  <si>
    <t>Pays-Bas</t>
  </si>
  <si>
    <t>Suisse</t>
  </si>
  <si>
    <t>Irlande</t>
  </si>
  <si>
    <t>Pays</t>
  </si>
  <si>
    <t>Production</t>
  </si>
  <si>
    <t>Autre</t>
  </si>
  <si>
    <t>ME</t>
  </si>
  <si>
    <t>IP</t>
  </si>
  <si>
    <t>IG</t>
  </si>
  <si>
    <t xml:space="preserve"> </t>
  </si>
  <si>
    <t>Société mère</t>
  </si>
  <si>
    <t xml:space="preserve">EDF Norte Fluminense SA </t>
  </si>
  <si>
    <t>Autres débiteurs non courants</t>
  </si>
  <si>
    <t>Dalkia</t>
  </si>
  <si>
    <t>Citelum</t>
  </si>
  <si>
    <t>Jiangxi Datang International Fuzhou Power Generation Company Ltd</t>
  </si>
  <si>
    <t>(Pertes de valeur)/reprises</t>
  </si>
  <si>
    <t>Quote-part de résultat net des entreprises associées et des coentreprises</t>
  </si>
  <si>
    <t>Résultat net par action en euros :</t>
  </si>
  <si>
    <t>Autres débiteurs courants</t>
  </si>
  <si>
    <t>EDF (China) Holding Ltd.</t>
  </si>
  <si>
    <t>EXCEDENT BRUT D'EXPLOITATION</t>
  </si>
  <si>
    <t>RESULTAT D'EXPLOITATION</t>
  </si>
  <si>
    <t>RESULTAT FINANCIER</t>
  </si>
  <si>
    <t>RESULTAT AVANT IMPÔT DES SOCIETES INTEGREES</t>
  </si>
  <si>
    <t>RESULTAT NET PART DU GROUPE</t>
  </si>
  <si>
    <t>Group Support Services (G2S)</t>
  </si>
  <si>
    <t>Transalpina di Energia SpA (TdE SpA)</t>
  </si>
  <si>
    <t>Autres métiers</t>
  </si>
  <si>
    <t>Autre international</t>
  </si>
  <si>
    <t>France - Activités de production et commercialisation</t>
  </si>
  <si>
    <t>France - Activités régulées</t>
  </si>
  <si>
    <t xml:space="preserve">France - Activités de production et de commercialisation </t>
  </si>
  <si>
    <t>Compagnie Energétique de Sinop (CES)</t>
  </si>
  <si>
    <t>Chili</t>
  </si>
  <si>
    <t>-</t>
  </si>
  <si>
    <t>Éliminations inter-segments</t>
  </si>
  <si>
    <t xml:space="preserve">      dont chiffre d'affaires inter-secteur</t>
  </si>
  <si>
    <t>Chiffre d'affaires externe</t>
  </si>
  <si>
    <t>EBITDA</t>
  </si>
  <si>
    <t>EBIT</t>
  </si>
  <si>
    <t>Provisions</t>
  </si>
  <si>
    <t>Provisions du Groupe</t>
  </si>
  <si>
    <t>En millions d’euros</t>
  </si>
  <si>
    <t>Courant</t>
  </si>
  <si>
    <t>Non courant</t>
  </si>
  <si>
    <t>Provisions pour aval du cycle nucléaire</t>
  </si>
  <si>
    <t>Provisions pour déconstruction nucléaire et derniers cœurs</t>
  </si>
  <si>
    <t>Total des provisions</t>
  </si>
  <si>
    <t>Provisions nucléaires France</t>
  </si>
  <si>
    <t>Dot. nettes</t>
  </si>
  <si>
    <t>Autres variations</t>
  </si>
  <si>
    <t>Provisions pour gestion du combustible usé</t>
  </si>
  <si>
    <t>Provisions pour gestion à long terme des déchets radioactifs</t>
  </si>
  <si>
    <t>Total provisions pour aval du cycle nucléaire</t>
  </si>
  <si>
    <t>Provisions pour déconstruction des centrales nucléaires</t>
  </si>
  <si>
    <t>Provisions pour derniers cœurs</t>
  </si>
  <si>
    <t>Total provisions pour déconstruction et derniers cœurs</t>
  </si>
  <si>
    <t>Total provisions nucléaires</t>
  </si>
  <si>
    <t>Provisions pour avantages du personnel du Groupe</t>
  </si>
  <si>
    <t>Engagements</t>
  </si>
  <si>
    <t>Actifs de couverture</t>
  </si>
  <si>
    <t>Ecarts actuariels</t>
  </si>
  <si>
    <t>Cotisations versées aux fonds</t>
  </si>
  <si>
    <t>Cotisations salariales</t>
  </si>
  <si>
    <t>Prestations versées</t>
  </si>
  <si>
    <t>Ecarts de conversion</t>
  </si>
  <si>
    <t>Edvance</t>
  </si>
  <si>
    <t>Framatome</t>
  </si>
  <si>
    <t>EDF Energy UK Ltd.</t>
  </si>
  <si>
    <t>Shandong Zhonghua Power Company, Ltd.</t>
  </si>
  <si>
    <t>Datang Sanmenxia Power Generation Co., Ltd.</t>
  </si>
  <si>
    <t>Mekong Energy Company Ltd. (Meco)</t>
  </si>
  <si>
    <t>Océane Re</t>
  </si>
  <si>
    <t>Taïshan Nuclear Power Joint Venture Company, Ltd. (TNPJVC)</t>
  </si>
  <si>
    <t>(2) Activités régulées : Enedis, ÉS et activités insulaires ; Enedis, filiale indépendante d’EDF au sens des dispositions du Code de l’énergie</t>
  </si>
  <si>
    <t>Autres provisions pour déconstruction</t>
  </si>
  <si>
    <t>Provisions liées à la production nucléaire</t>
  </si>
  <si>
    <t>Volatilité des commodités</t>
  </si>
  <si>
    <t xml:space="preserve">Domofinance  </t>
  </si>
  <si>
    <t>Chiffre d'affaires</t>
  </si>
  <si>
    <t>EDF Renouvelables</t>
  </si>
  <si>
    <t>Sowee</t>
  </si>
  <si>
    <r>
      <t xml:space="preserve">Autres </t>
    </r>
    <r>
      <rPr>
        <i/>
        <sz val="10"/>
        <rFont val="Arial"/>
        <family val="2"/>
      </rPr>
      <t>holdings</t>
    </r>
    <r>
      <rPr>
        <sz val="10"/>
        <rFont val="Arial"/>
        <family val="2"/>
      </rPr>
      <t xml:space="preserve"> (EDF Invest)</t>
    </r>
  </si>
  <si>
    <t>EDF Production Electrique Insulaire (EDF PEI)</t>
  </si>
  <si>
    <t>Géosel Manosque (EDF Invest)</t>
  </si>
  <si>
    <t>Central Sicaf (EDF Invest)</t>
  </si>
  <si>
    <t>Fallago Rig (EDF Invest)</t>
  </si>
  <si>
    <t>Fenland Wind Farm (EDF Invest)</t>
  </si>
  <si>
    <t>Transport Stockage Hydrocarbures (TSH) (EDF Invest)</t>
  </si>
  <si>
    <t>Aéroports Côte d'Azur (EDF Invest)</t>
  </si>
  <si>
    <t>Enedis</t>
  </si>
  <si>
    <t>Friedeburger Speicherbetriebsgesellschaft GmbH (Crystal)</t>
  </si>
  <si>
    <t>Glossaire et méthodologie</t>
  </si>
  <si>
    <t>Segment</t>
  </si>
  <si>
    <t>Fioul</t>
  </si>
  <si>
    <t>CCG</t>
  </si>
  <si>
    <t>Total général</t>
  </si>
  <si>
    <t>(1) En MW électrique</t>
  </si>
  <si>
    <t>Production électrique du Groupe</t>
  </si>
  <si>
    <t>En GWh</t>
  </si>
  <si>
    <t>Nucléaire</t>
  </si>
  <si>
    <t>(1) Activités régulées : Enedis, ÉS et activités insulaires ; Enedis, filiale indépendante d’EDF au sens des dispositions du Code de l’énergie</t>
  </si>
  <si>
    <t xml:space="preserve">(3) Eolien, solaire, biogaz, biomasse. </t>
  </si>
  <si>
    <r>
      <t>CO</t>
    </r>
    <r>
      <rPr>
        <b/>
        <vertAlign val="subscript"/>
        <sz val="12"/>
        <color rgb="FF001A70"/>
        <rFont val="Arial"/>
        <family val="2"/>
      </rPr>
      <t>2</t>
    </r>
  </si>
  <si>
    <t>En g/kWh</t>
  </si>
  <si>
    <t>En kt</t>
  </si>
  <si>
    <t xml:space="preserve">  Détail par segment :</t>
  </si>
  <si>
    <t>Intégration globale</t>
  </si>
  <si>
    <t>Mise en équivalence</t>
  </si>
  <si>
    <t>na</t>
  </si>
  <si>
    <t>Non applicable</t>
  </si>
  <si>
    <t>nc</t>
  </si>
  <si>
    <t>Non communiqué</t>
  </si>
  <si>
    <t>Consolidation des données extra-financières : méthodologie</t>
  </si>
  <si>
    <t>Capacité brute</t>
  </si>
  <si>
    <t>Capacité nette pour le Groupe</t>
  </si>
  <si>
    <t>% du capital</t>
  </si>
  <si>
    <t>Capacité installée d'EDF Renouvelables</t>
  </si>
  <si>
    <t>En MW</t>
  </si>
  <si>
    <t>Capacité brute : capacité totale des parcs dans lesquels EDF Renouvelables détient une participation</t>
  </si>
  <si>
    <t>Capacité nette : capacité correspondant à la participation détenue par EDF Renouvelables</t>
  </si>
  <si>
    <t>EOLIEN</t>
  </si>
  <si>
    <r>
      <t>Brute</t>
    </r>
    <r>
      <rPr>
        <b/>
        <vertAlign val="superscript"/>
        <sz val="12"/>
        <color indexed="8"/>
        <rFont val="Arial"/>
        <family val="2"/>
      </rPr>
      <t/>
    </r>
  </si>
  <si>
    <t>Nette</t>
  </si>
  <si>
    <t>Éolien</t>
  </si>
  <si>
    <t>États-Unis</t>
  </si>
  <si>
    <t>Canada</t>
  </si>
  <si>
    <t>Grèce</t>
  </si>
  <si>
    <t>Mexique</t>
  </si>
  <si>
    <t>SOLAIRE</t>
  </si>
  <si>
    <t>Pologne</t>
  </si>
  <si>
    <t>Inde</t>
  </si>
  <si>
    <t xml:space="preserve">Chili </t>
  </si>
  <si>
    <t>Afrique du Sud</t>
  </si>
  <si>
    <t>Total éolien</t>
  </si>
  <si>
    <t>Solaire</t>
  </si>
  <si>
    <t>Israël</t>
  </si>
  <si>
    <t>UAE</t>
  </si>
  <si>
    <t xml:space="preserve">Chine </t>
  </si>
  <si>
    <t>Total solaire</t>
  </si>
  <si>
    <t>Hydraulique</t>
  </si>
  <si>
    <t>Société</t>
  </si>
  <si>
    <t>Nom</t>
  </si>
  <si>
    <t>Technologie</t>
  </si>
  <si>
    <t>Part EDF</t>
  </si>
  <si>
    <r>
      <t>Méthode de consolidation</t>
    </r>
    <r>
      <rPr>
        <b/>
        <vertAlign val="superscript"/>
        <sz val="11"/>
        <color indexed="9"/>
        <rFont val="Arial"/>
        <family val="2"/>
      </rPr>
      <t>(2)</t>
    </r>
  </si>
  <si>
    <t>nd</t>
  </si>
  <si>
    <t>Non disponible</t>
  </si>
  <si>
    <t>(3) Agrégat des centrales en France d'une capacité inférieure à 50 MW</t>
  </si>
  <si>
    <t>France-Activités de production et commercialisation</t>
  </si>
  <si>
    <t>Biomasse</t>
  </si>
  <si>
    <t>Autre thermique fossile</t>
  </si>
  <si>
    <t>Divers</t>
  </si>
  <si>
    <t>Gaz</t>
  </si>
  <si>
    <t>Autre International</t>
  </si>
  <si>
    <t>Fenice</t>
  </si>
  <si>
    <t>Capsa Zarzalejo (Electricité)</t>
  </si>
  <si>
    <t>Cogénérations</t>
  </si>
  <si>
    <t>Fompedraza (Electricité)</t>
  </si>
  <si>
    <t>Nam Theun 2</t>
  </si>
  <si>
    <t>Meco</t>
  </si>
  <si>
    <t>Phu My 2-2</t>
  </si>
  <si>
    <t>EDF Norte Fluminense</t>
  </si>
  <si>
    <t xml:space="preserve">  Norte Fluminense</t>
  </si>
  <si>
    <t>France (Iles bretonnes)</t>
  </si>
  <si>
    <t>EDF</t>
  </si>
  <si>
    <t>Iles bretonnes</t>
  </si>
  <si>
    <t>France (Corse)</t>
  </si>
  <si>
    <t xml:space="preserve">EDF </t>
  </si>
  <si>
    <t xml:space="preserve">Plusieurs centrales </t>
  </si>
  <si>
    <t>Le Vazzio</t>
  </si>
  <si>
    <t>Lucciana</t>
  </si>
  <si>
    <t>France (Guadeloupe)</t>
  </si>
  <si>
    <t>Jarry Sud</t>
  </si>
  <si>
    <t>La Désirade</t>
  </si>
  <si>
    <t>Les Saintes</t>
  </si>
  <si>
    <t>Marie Galande</t>
  </si>
  <si>
    <t>Saint-Barthélémy</t>
  </si>
  <si>
    <t>Saint-Martin</t>
  </si>
  <si>
    <t>France (Guyane)</t>
  </si>
  <si>
    <t>Petit-Saut</t>
  </si>
  <si>
    <t>Saut-Maripa</t>
  </si>
  <si>
    <t>Dégrad des Cannes</t>
  </si>
  <si>
    <t>Kourou</t>
  </si>
  <si>
    <t>France (Ile de la Réunion)</t>
  </si>
  <si>
    <t>La Baie Possession</t>
  </si>
  <si>
    <t>France (Martinique)</t>
  </si>
  <si>
    <t>Bellefontaine</t>
  </si>
  <si>
    <t>Pointe des Carrières</t>
  </si>
  <si>
    <t>France (St-Pierre et Miquelon)</t>
  </si>
  <si>
    <t>Miquelon</t>
  </si>
  <si>
    <t>St-Pierre</t>
  </si>
  <si>
    <t>EDF PEI</t>
  </si>
  <si>
    <t>Lucciana B</t>
  </si>
  <si>
    <t>Pointe de Jarry</t>
  </si>
  <si>
    <t>Port Est</t>
  </si>
  <si>
    <t xml:space="preserve">Bellefontaine B </t>
  </si>
  <si>
    <t>Capacité brute (MW)</t>
  </si>
  <si>
    <t>Eolien</t>
  </si>
  <si>
    <t>Aston</t>
  </si>
  <si>
    <t>Aussois</t>
  </si>
  <si>
    <t>Auzat</t>
  </si>
  <si>
    <t>Bancairon</t>
  </si>
  <si>
    <t>Bissorte</t>
  </si>
  <si>
    <t>Bort</t>
  </si>
  <si>
    <t>Brommat</t>
  </si>
  <si>
    <t>Castillon</t>
  </si>
  <si>
    <t>Combe d'Avrieux</t>
  </si>
  <si>
    <t>Cordeac</t>
  </si>
  <si>
    <t>Couesque</t>
  </si>
  <si>
    <t>Curbans</t>
  </si>
  <si>
    <t>Cusset</t>
  </si>
  <si>
    <r>
      <t>Divers</t>
    </r>
    <r>
      <rPr>
        <vertAlign val="superscript"/>
        <sz val="10"/>
        <rFont val="Arial"/>
        <family val="2"/>
      </rPr>
      <t>(3)</t>
    </r>
  </si>
  <si>
    <t>Eguzon</t>
  </si>
  <si>
    <t>Fessenheim</t>
  </si>
  <si>
    <t>Gerstheim</t>
  </si>
  <si>
    <t>Golfech</t>
  </si>
  <si>
    <t>Grand-Maison</t>
  </si>
  <si>
    <t>Grandval</t>
  </si>
  <si>
    <t>Hermillon</t>
  </si>
  <si>
    <t>Jouques</t>
  </si>
  <si>
    <t>Kembs</t>
  </si>
  <si>
    <t>L’Hospitalet</t>
  </si>
  <si>
    <t>La Bathie</t>
  </si>
  <si>
    <t>La Coche</t>
  </si>
  <si>
    <t>La Saussaz II</t>
  </si>
  <si>
    <t>L'Aigle</t>
  </si>
  <si>
    <t>Laval-de-Cere II</t>
  </si>
  <si>
    <t>Le Chastang</t>
  </si>
  <si>
    <t>Le Cheylas</t>
  </si>
  <si>
    <t>Le Pouget</t>
  </si>
  <si>
    <t>Le Sautet</t>
  </si>
  <si>
    <t>Les Brévières</t>
  </si>
  <si>
    <t>Luz</t>
  </si>
  <si>
    <t>Malgovert</t>
  </si>
  <si>
    <t>Mallemort</t>
  </si>
  <si>
    <t>Marckolsheim</t>
  </si>
  <si>
    <t>Montahut</t>
  </si>
  <si>
    <t>Monteynard</t>
  </si>
  <si>
    <t>Montezic</t>
  </si>
  <si>
    <t>Montpezat</t>
  </si>
  <si>
    <t>Nentilla</t>
  </si>
  <si>
    <t>Oraison</t>
  </si>
  <si>
    <t>Orelle</t>
  </si>
  <si>
    <t>Orlu</t>
  </si>
  <si>
    <t>Ottmarsheim</t>
  </si>
  <si>
    <t>Passy</t>
  </si>
  <si>
    <t>Peyrat-le-Château</t>
  </si>
  <si>
    <t>Pied-de-Borne</t>
  </si>
  <si>
    <t>Pont-Escoffier</t>
  </si>
  <si>
    <t>Portillon</t>
  </si>
  <si>
    <t>Pragneres</t>
  </si>
  <si>
    <t>Rance</t>
  </si>
  <si>
    <t>Randens</t>
  </si>
  <si>
    <t>Revin</t>
  </si>
  <si>
    <t>Rhinau</t>
  </si>
  <si>
    <t>Saint-Chamas</t>
  </si>
  <si>
    <t>Sainte-Croix</t>
  </si>
  <si>
    <t>Saint-Esteve</t>
  </si>
  <si>
    <t>Saint-Etienne-Cantales</t>
  </si>
  <si>
    <t>Sainte-Tulle 2</t>
  </si>
  <si>
    <t>Saint-Georges-de-Commiers</t>
  </si>
  <si>
    <t>Saint-Guillerme II</t>
  </si>
  <si>
    <t>Saint-Martin-Vesubie</t>
  </si>
  <si>
    <t>Saint-Pierre-Cognet</t>
  </si>
  <si>
    <t>Salignac</t>
  </si>
  <si>
    <t>Salon</t>
  </si>
  <si>
    <t>Sarrans</t>
  </si>
  <si>
    <t>Serre-Poncon</t>
  </si>
  <si>
    <t>Sisteron</t>
  </si>
  <si>
    <t>Strasbourg</t>
  </si>
  <si>
    <t>Supper-Bissorte</t>
  </si>
  <si>
    <t>Villarodin</t>
  </si>
  <si>
    <t>Villerest</t>
  </si>
  <si>
    <t>Vogelgrun</t>
  </si>
  <si>
    <t>Vouglans</t>
  </si>
  <si>
    <t>DSPC</t>
  </si>
  <si>
    <t>San Men Xia</t>
  </si>
  <si>
    <t xml:space="preserve">Charbon </t>
  </si>
  <si>
    <t>Fuzhou Power Generation Co.</t>
  </si>
  <si>
    <t>Fuzhou</t>
  </si>
  <si>
    <t>SZPC</t>
  </si>
  <si>
    <t>Heze 2</t>
  </si>
  <si>
    <t>Liaocheng</t>
  </si>
  <si>
    <t>Charbon</t>
  </si>
  <si>
    <t>EDF Belgium</t>
  </si>
  <si>
    <t>Tihange 1</t>
  </si>
  <si>
    <t>Villers-le-Bouillet</t>
  </si>
  <si>
    <t>Vinalmont-Wanze</t>
  </si>
  <si>
    <t>Gent-Kluizendok</t>
  </si>
  <si>
    <t>Walcourt</t>
  </si>
  <si>
    <t>Dinant-Yvoir</t>
  </si>
  <si>
    <t>Verlaine</t>
  </si>
  <si>
    <t>Ieper</t>
  </si>
  <si>
    <t>Fernelmont</t>
  </si>
  <si>
    <t>Berloz</t>
  </si>
  <si>
    <t>Melle</t>
  </si>
  <si>
    <t>Floreffe</t>
  </si>
  <si>
    <t>Ciney</t>
  </si>
  <si>
    <t>Hamme</t>
  </si>
  <si>
    <t>Evonik</t>
  </si>
  <si>
    <t>Stradus</t>
  </si>
  <si>
    <t>Spy</t>
  </si>
  <si>
    <t>Dendermonde</t>
  </si>
  <si>
    <t>Bilzen</t>
  </si>
  <si>
    <t>Olen-Geel</t>
  </si>
  <si>
    <t>Lummen</t>
  </si>
  <si>
    <t>Bièvre</t>
  </si>
  <si>
    <t>Tessenderlo</t>
  </si>
  <si>
    <t>Leuze-en Hainaut</t>
  </si>
  <si>
    <t>Beringen</t>
  </si>
  <si>
    <t>Evolis</t>
  </si>
  <si>
    <t>Oevel</t>
  </si>
  <si>
    <t>WIA Olen</t>
  </si>
  <si>
    <t>Rieme-Noord</t>
  </si>
  <si>
    <t>Ciney 2</t>
  </si>
  <si>
    <t>Puurs</t>
  </si>
  <si>
    <t>Meer-Hoogstraten</t>
  </si>
  <si>
    <t>Beringen Katoen Natie</t>
  </si>
  <si>
    <t>Héron</t>
  </si>
  <si>
    <t>Mol</t>
  </si>
  <si>
    <t>Dendermonde 2</t>
  </si>
  <si>
    <t>Floreffe 2</t>
  </si>
  <si>
    <t>Tournai</t>
  </si>
  <si>
    <t>Lochristi</t>
  </si>
  <si>
    <t>Ciney 3</t>
  </si>
  <si>
    <t>Estaimpuis</t>
  </si>
  <si>
    <t>Kallo KN</t>
  </si>
  <si>
    <t>Dessel Sibelco</t>
  </si>
  <si>
    <t>Leuze Europe</t>
  </si>
  <si>
    <t>Brugge W-Kracht</t>
  </si>
  <si>
    <t>Zeebrugge</t>
  </si>
  <si>
    <t>Geel Laakdal</t>
  </si>
  <si>
    <t>Fernelmont 2</t>
  </si>
  <si>
    <t>Lierneux</t>
  </si>
  <si>
    <t>Eeklo</t>
  </si>
  <si>
    <t>SAPA Ghlin</t>
  </si>
  <si>
    <t>Kalmthout</t>
  </si>
  <si>
    <t xml:space="preserve">Ampsin </t>
  </si>
  <si>
    <t>Andenne</t>
  </si>
  <si>
    <t>Floriffoux</t>
  </si>
  <si>
    <t>Grand-Malades</t>
  </si>
  <si>
    <t>Ivoz Ramet</t>
  </si>
  <si>
    <t>Lixhe</t>
  </si>
  <si>
    <t>Monsin</t>
  </si>
  <si>
    <t>Doel 3</t>
  </si>
  <si>
    <t>Doel 4</t>
  </si>
  <si>
    <t xml:space="preserve">Tihange 2 </t>
  </si>
  <si>
    <t>Tihange 3</t>
  </si>
  <si>
    <t>Gent Ham PV</t>
  </si>
  <si>
    <t>Monsin PV</t>
  </si>
  <si>
    <t>Angleur TG31</t>
  </si>
  <si>
    <t>Angleur TG32</t>
  </si>
  <si>
    <t>Angleur TG41</t>
  </si>
  <si>
    <t>Angleur TG42</t>
  </si>
  <si>
    <t>Ham GT31</t>
  </si>
  <si>
    <t>Ham GT32</t>
  </si>
  <si>
    <t>HAM-CHP's</t>
  </si>
  <si>
    <t>IZEGEM</t>
  </si>
  <si>
    <t xml:space="preserve">Ringvaart </t>
  </si>
  <si>
    <t>Seraing - GT1</t>
  </si>
  <si>
    <t>Seraing - GT2</t>
  </si>
  <si>
    <t>Seraing - ST3</t>
  </si>
  <si>
    <t>SLOE Centrale BV</t>
  </si>
  <si>
    <t>Sloe Centrale</t>
  </si>
  <si>
    <t>Edison</t>
  </si>
  <si>
    <t>Thisvi</t>
  </si>
  <si>
    <t>Andretta - Bisaccia</t>
  </si>
  <si>
    <t>Baselice</t>
  </si>
  <si>
    <t>Castiglione Messer Marino (IR1)</t>
  </si>
  <si>
    <t>Celle San Vito 1</t>
  </si>
  <si>
    <t>Celle San Vito 2</t>
  </si>
  <si>
    <t>Faeto -Ampliamento</t>
  </si>
  <si>
    <t>Faeto S.Vito Ciuccia</t>
  </si>
  <si>
    <t>Foiano -Ampliamento</t>
  </si>
  <si>
    <t>Foiano - Piano del Casino</t>
  </si>
  <si>
    <t>Foiano -Toppo Grosso - M.te Barbato</t>
  </si>
  <si>
    <t>Melissa PESF</t>
  </si>
  <si>
    <t>Lucito</t>
  </si>
  <si>
    <t>Melissa Strongoli</t>
  </si>
  <si>
    <t>Mistretta</t>
  </si>
  <si>
    <t>San Benedetto Val di Sambro</t>
  </si>
  <si>
    <t xml:space="preserve">Monteferrante </t>
  </si>
  <si>
    <t>Montazzoli</t>
  </si>
  <si>
    <t>Montemignaio</t>
  </si>
  <si>
    <t>Orsara di Puglia</t>
  </si>
  <si>
    <t>Rignano Garganico</t>
  </si>
  <si>
    <t>Ripabottoni</t>
  </si>
  <si>
    <t xml:space="preserve">Fraine </t>
  </si>
  <si>
    <t xml:space="preserve">Rojo del Sangro </t>
  </si>
  <si>
    <t>Rocchetta S. Antonio</t>
  </si>
  <si>
    <t>Schiavi d'Abruzzo (IR2)</t>
  </si>
  <si>
    <t>Sella di Conza</t>
  </si>
  <si>
    <t>Vaglio IR</t>
  </si>
  <si>
    <t>Vaglio Ampliamento</t>
  </si>
  <si>
    <t>Volturara Motta Montecorvino</t>
  </si>
  <si>
    <t>Volturino</t>
  </si>
  <si>
    <t>Troia</t>
  </si>
  <si>
    <t>Mazara del Vallo</t>
  </si>
  <si>
    <t>Montalto</t>
  </si>
  <si>
    <t>Altomonte</t>
  </si>
  <si>
    <t>Cascine Bianche</t>
  </si>
  <si>
    <t>Latina</t>
  </si>
  <si>
    <t>Mediglia</t>
  </si>
  <si>
    <t>Monza</t>
  </si>
  <si>
    <t>Oviglio</t>
  </si>
  <si>
    <t>Piedimonte</t>
  </si>
  <si>
    <t>Termoli</t>
  </si>
  <si>
    <t>Dora</t>
  </si>
  <si>
    <t>Bussi sul Tirino</t>
  </si>
  <si>
    <t>Candela</t>
  </si>
  <si>
    <t>Cologno Monzese</t>
  </si>
  <si>
    <t>Jesi</t>
  </si>
  <si>
    <t>Marghera Azotati</t>
  </si>
  <si>
    <t xml:space="preserve">Marghera Levante </t>
  </si>
  <si>
    <t>Porto Viro</t>
  </si>
  <si>
    <t>San Quirico</t>
  </si>
  <si>
    <t>Sesto san Giovanni 1</t>
  </si>
  <si>
    <t>Simeri Crichi</t>
  </si>
  <si>
    <t>Terni</t>
  </si>
  <si>
    <t>Torviscosa</t>
  </si>
  <si>
    <t xml:space="preserve">HAUPT PHARMA </t>
  </si>
  <si>
    <t>CIER</t>
  </si>
  <si>
    <t>PLASTOTECNICA</t>
  </si>
  <si>
    <t>Kraftwerke (Ferrera, Thusis, Sils, Baremburg)</t>
  </si>
  <si>
    <t>Albizzate</t>
  </si>
  <si>
    <t>Atessa Sevel</t>
  </si>
  <si>
    <t>Brescia</t>
  </si>
  <si>
    <t>Caserta - Marcianise</t>
  </si>
  <si>
    <t>Ergom -Melfi</t>
  </si>
  <si>
    <t>Gelco</t>
  </si>
  <si>
    <t>Melfi (Rendina Ambiente S.r.l)</t>
  </si>
  <si>
    <t>Piemme Castelvetro</t>
  </si>
  <si>
    <t>Sata</t>
  </si>
  <si>
    <t>Scarlino</t>
  </si>
  <si>
    <t>Stura</t>
  </si>
  <si>
    <t>Fenice Poland: Operating Unit Rzeszów</t>
  </si>
  <si>
    <t>Ibiritermo</t>
  </si>
  <si>
    <t>Belleville 1</t>
  </si>
  <si>
    <t>Belleville 2</t>
  </si>
  <si>
    <t>Blayais 1</t>
  </si>
  <si>
    <t>Blayais 2</t>
  </si>
  <si>
    <t>Blayais 3</t>
  </si>
  <si>
    <t>Blayais 4</t>
  </si>
  <si>
    <t>Bugey 3</t>
  </si>
  <si>
    <t>Bugey 4</t>
  </si>
  <si>
    <t>Bugey 5</t>
  </si>
  <si>
    <t>Cattenom 1</t>
  </si>
  <si>
    <t>Cattenom 2</t>
  </si>
  <si>
    <t>Cattenom 3</t>
  </si>
  <si>
    <t>Cattenom 4</t>
  </si>
  <si>
    <t>Chinon B1</t>
  </si>
  <si>
    <t>Chinon B2</t>
  </si>
  <si>
    <t>Chinon B3</t>
  </si>
  <si>
    <t>Chinon B4</t>
  </si>
  <si>
    <t>Chooz B1</t>
  </si>
  <si>
    <t>Chooz B2</t>
  </si>
  <si>
    <t>Civaux 1</t>
  </si>
  <si>
    <t>Civaux 2</t>
  </si>
  <si>
    <t>Cruas 1</t>
  </si>
  <si>
    <t>Cruas 2</t>
  </si>
  <si>
    <t>Cruas 3</t>
  </si>
  <si>
    <t>Cruas 4</t>
  </si>
  <si>
    <t>Dampierre 1</t>
  </si>
  <si>
    <t>Dampierre 2</t>
  </si>
  <si>
    <t>Dampierre 3</t>
  </si>
  <si>
    <t>Dampierre 4</t>
  </si>
  <si>
    <t>Flamanville 1</t>
  </si>
  <si>
    <t>Flamanville 2</t>
  </si>
  <si>
    <t>Golfech 1</t>
  </si>
  <si>
    <t>Golfech 2</t>
  </si>
  <si>
    <t>Gravelines 1</t>
  </si>
  <si>
    <t>Gravelines 2</t>
  </si>
  <si>
    <t>Gravelines 3</t>
  </si>
  <si>
    <t>Gravelines 4</t>
  </si>
  <si>
    <t>Gravelines 5</t>
  </si>
  <si>
    <t>Gravelines 6</t>
  </si>
  <si>
    <t>Nogent 1</t>
  </si>
  <si>
    <t>Nogent 2</t>
  </si>
  <si>
    <t>Paluel 1</t>
  </si>
  <si>
    <t>Paluel 2</t>
  </si>
  <si>
    <t>Paluel 3</t>
  </si>
  <si>
    <t>Paluel 4</t>
  </si>
  <si>
    <t>Penly 1</t>
  </si>
  <si>
    <t>Penly 2</t>
  </si>
  <si>
    <t>St Alban 1</t>
  </si>
  <si>
    <t>St Alban 2</t>
  </si>
  <si>
    <t>St Laurent 1</t>
  </si>
  <si>
    <t>St Laurent 2</t>
  </si>
  <si>
    <t>Tricastin 1</t>
  </si>
  <si>
    <t>Tricastin 2</t>
  </si>
  <si>
    <t>Tricastin 3</t>
  </si>
  <si>
    <t>Tricastin 4</t>
  </si>
  <si>
    <t>Arrighi 1</t>
  </si>
  <si>
    <t>Arrighi 2</t>
  </si>
  <si>
    <t>Blénod 5</t>
  </si>
  <si>
    <t>Brennilis 2</t>
  </si>
  <si>
    <t>Brennilis 3</t>
  </si>
  <si>
    <t>Brennilis 4</t>
  </si>
  <si>
    <t>Cordemais 4</t>
  </si>
  <si>
    <t>Cordemais 5</t>
  </si>
  <si>
    <t>Dirinon 1</t>
  </si>
  <si>
    <t>Dirinon 2</t>
  </si>
  <si>
    <t>Gennevilliers</t>
  </si>
  <si>
    <t>Martigues 5</t>
  </si>
  <si>
    <t>Martigues 6</t>
  </si>
  <si>
    <t>Montereau 5</t>
  </si>
  <si>
    <t>Montereau 6</t>
  </si>
  <si>
    <t>Vaires sur Marne 1</t>
  </si>
  <si>
    <t>Vaires sur Marne 2</t>
  </si>
  <si>
    <t>Vaires sur Marne 3</t>
  </si>
  <si>
    <t>Fri Pharma</t>
  </si>
  <si>
    <t xml:space="preserve">Belgique </t>
  </si>
  <si>
    <t>Dow corning Seneffe</t>
  </si>
  <si>
    <t>Hartlepool</t>
  </si>
  <si>
    <t>Heysham 1</t>
  </si>
  <si>
    <t>Heysham 2</t>
  </si>
  <si>
    <t>Hinkley Point B</t>
  </si>
  <si>
    <t>Sizewell B</t>
  </si>
  <si>
    <t>Torness</t>
  </si>
  <si>
    <t>West Burton A</t>
  </si>
  <si>
    <t>Impact de la volatilité des commodités</t>
  </si>
  <si>
    <t>Chiffre d'affaires par segment</t>
  </si>
  <si>
    <t>Résultat net par action</t>
  </si>
  <si>
    <t>Autres variations dont mouvement de périmètre</t>
  </si>
  <si>
    <t>Cameroun</t>
  </si>
  <si>
    <r>
      <t>Emissions de CO</t>
    </r>
    <r>
      <rPr>
        <b/>
        <vertAlign val="subscript"/>
        <sz val="28"/>
        <color indexed="9"/>
        <rFont val="Arial"/>
        <family val="2"/>
      </rPr>
      <t>2</t>
    </r>
    <r>
      <rPr>
        <b/>
        <sz val="28"/>
        <color indexed="9"/>
        <rFont val="Arial"/>
        <family val="2"/>
      </rPr>
      <t xml:space="preserve"> du Groupe</t>
    </r>
    <r>
      <rPr>
        <b/>
        <vertAlign val="superscript"/>
        <sz val="28"/>
        <color indexed="9"/>
        <rFont val="Arial"/>
        <family val="2"/>
      </rPr>
      <t xml:space="preserve"> (1)</t>
    </r>
  </si>
  <si>
    <r>
      <t>Capacité consolidée</t>
    </r>
    <r>
      <rPr>
        <vertAlign val="superscript"/>
        <sz val="11"/>
        <color theme="1"/>
        <rFont val="Arial"/>
        <family val="2"/>
      </rPr>
      <t xml:space="preserve">(1) </t>
    </r>
    <r>
      <rPr>
        <sz val="11"/>
        <color theme="1"/>
        <rFont val="Arial"/>
        <family val="2"/>
      </rPr>
      <t>par EDF (MW)</t>
    </r>
  </si>
  <si>
    <t>TNPJVC</t>
  </si>
  <si>
    <t>Taishan 1</t>
  </si>
  <si>
    <t>San Giorgio la Molara Polero</t>
  </si>
  <si>
    <t>Groupe</t>
  </si>
  <si>
    <t>(1) Les capacités consolidées par EDF Renouvelables sont établies de la manières suivante : 0 MW  sont consolidés pour les parcs mis en équivalence au sein d'EDF Renouvelables ; 100% de la capacité brute est consolidée pour les autres parcs restants. La capacité consolidée par EDF Renouvelables sur une zone géographique donnée peut résulter de l'application de différentes méthodes d'un parc à l'autre au sein de cette zone.</t>
  </si>
  <si>
    <t xml:space="preserve">Egypte </t>
  </si>
  <si>
    <t>Résultat net part des minoritaires</t>
  </si>
  <si>
    <t>Part Maintenance</t>
  </si>
  <si>
    <t>Part Développement</t>
  </si>
  <si>
    <t>Renouvelables</t>
  </si>
  <si>
    <t>Enedis, SEI et ES</t>
  </si>
  <si>
    <t>Services</t>
  </si>
  <si>
    <t>Autres</t>
  </si>
  <si>
    <t xml:space="preserve">NB : Chiffres arrondis à l’entier le plus proche </t>
  </si>
  <si>
    <t>Egypte</t>
  </si>
  <si>
    <t>Taishan 2</t>
  </si>
  <si>
    <t>Tessaloniki 1</t>
  </si>
  <si>
    <t>Barletta</t>
  </si>
  <si>
    <t>Bonorva</t>
  </si>
  <si>
    <t>Carluva</t>
  </si>
  <si>
    <t>Nurri</t>
  </si>
  <si>
    <t>San Giorgio la Molara 2</t>
  </si>
  <si>
    <t>Santa Luce</t>
  </si>
  <si>
    <t>Vallata</t>
  </si>
  <si>
    <t>Friuli Venezia Giulia (30 plants)</t>
  </si>
  <si>
    <t>1904-2017</t>
  </si>
  <si>
    <t>Lombardia (29 plants)</t>
  </si>
  <si>
    <t>Toscana (2 plants)</t>
  </si>
  <si>
    <t xml:space="preserve">Trentino (5 plants) </t>
  </si>
  <si>
    <t>Umbria (1 plant)</t>
  </si>
  <si>
    <t>1905-2019</t>
  </si>
  <si>
    <t>1935-1953</t>
  </si>
  <si>
    <t>1929-2004</t>
  </si>
  <si>
    <t>2012-2019</t>
  </si>
  <si>
    <t>Faggiano</t>
  </si>
  <si>
    <t>Ferentino 2 Area Grande</t>
  </si>
  <si>
    <t>Ferentino 2 Area Piccola</t>
  </si>
  <si>
    <t>Ferentino parcheggio</t>
  </si>
  <si>
    <t>Fermo</t>
  </si>
  <si>
    <t>Fratta Todina</t>
  </si>
  <si>
    <t>Galatone</t>
  </si>
  <si>
    <t>Giovinazzo 1</t>
  </si>
  <si>
    <t>Giovinazzo 2</t>
  </si>
  <si>
    <t>Giovinazzo 3</t>
  </si>
  <si>
    <t>Adelfia</t>
  </si>
  <si>
    <t>Benevento</t>
  </si>
  <si>
    <t>Campetta</t>
  </si>
  <si>
    <t>Casamassima</t>
  </si>
  <si>
    <t>Casanova</t>
  </si>
  <si>
    <t>Chiaravalle 1</t>
  </si>
  <si>
    <t>Chiaravalle 2</t>
  </si>
  <si>
    <t>Cisterna di Latina</t>
  </si>
  <si>
    <t>Collemarco</t>
  </si>
  <si>
    <t>Lecce 1</t>
  </si>
  <si>
    <t>Lecce 2</t>
  </si>
  <si>
    <t>Loreo</t>
  </si>
  <si>
    <t>Lugnano 2</t>
  </si>
  <si>
    <t>Lugnano 3</t>
  </si>
  <si>
    <t>Lugnano in Teverina</t>
  </si>
  <si>
    <t>Marrubiu 1</t>
  </si>
  <si>
    <t>Marrubiu 2</t>
  </si>
  <si>
    <t>Molfetta 1</t>
  </si>
  <si>
    <t>Molfetta 2</t>
  </si>
  <si>
    <t>Noicattaro</t>
  </si>
  <si>
    <t>Ostra</t>
  </si>
  <si>
    <t>Palagianello</t>
  </si>
  <si>
    <t>Palagiano</t>
  </si>
  <si>
    <t>S.Eufizio</t>
  </si>
  <si>
    <t>San Pietro Vernotico 1</t>
  </si>
  <si>
    <t>San Pietro Vernotico 2</t>
  </si>
  <si>
    <t>San Pietro Vernotico 3</t>
  </si>
  <si>
    <t>San Severo</t>
  </si>
  <si>
    <t>San Sisto</t>
  </si>
  <si>
    <t>San Sisto Tetti</t>
  </si>
  <si>
    <t>Santa Sofia</t>
  </si>
  <si>
    <t>Serra dei conti 1</t>
  </si>
  <si>
    <t>Stornarella</t>
  </si>
  <si>
    <t>Supersano</t>
  </si>
  <si>
    <t>Taranto</t>
  </si>
  <si>
    <t>Terlizzi 1</t>
  </si>
  <si>
    <t>Terlizzi 2</t>
  </si>
  <si>
    <t>Terlizzi 3</t>
  </si>
  <si>
    <t>Terralba</t>
  </si>
  <si>
    <t>Thyssen Krupp 2</t>
  </si>
  <si>
    <t>Torre Santa Susanna</t>
  </si>
  <si>
    <t>Uras 1</t>
  </si>
  <si>
    <t>Uras 2</t>
  </si>
  <si>
    <t>Vigne di Narni</t>
  </si>
  <si>
    <t>Villacidro ASI A</t>
  </si>
  <si>
    <t>Villacidro ASI B</t>
  </si>
  <si>
    <t>Villacidro ASI C</t>
  </si>
  <si>
    <t>Serra Carpaneto 3</t>
  </si>
  <si>
    <t>Montefalcone</t>
  </si>
  <si>
    <t>Ciponte</t>
  </si>
  <si>
    <t>Mirafiori</t>
  </si>
  <si>
    <t>Luminus</t>
  </si>
  <si>
    <t>Villers 4</t>
  </si>
  <si>
    <t>Geel West</t>
  </si>
  <si>
    <t>Turnhout</t>
  </si>
  <si>
    <t>Ghislenghien</t>
  </si>
  <si>
    <t>Le Roeulx</t>
  </si>
  <si>
    <t>Colas Feluy</t>
  </si>
  <si>
    <t>Capacité consolidée</t>
  </si>
  <si>
    <t>La Mandria</t>
  </si>
  <si>
    <t>Sinop Energia</t>
  </si>
  <si>
    <t>CA  N</t>
  </si>
  <si>
    <t>EBITDA N</t>
  </si>
  <si>
    <t>CA N-1</t>
  </si>
  <si>
    <t>EBITDA N-1</t>
  </si>
  <si>
    <t>Catalina Solar (EDF Invest)</t>
  </si>
  <si>
    <t>Switch (EDF Invest)</t>
  </si>
  <si>
    <t>MiRose (EDF Invest)</t>
  </si>
  <si>
    <t>Red Pine (EDF Invest)</t>
  </si>
  <si>
    <t>EDF ENR</t>
  </si>
  <si>
    <t xml:space="preserve">EDF Renouvelables </t>
  </si>
  <si>
    <t>Nam Theun 2 Power Company (NTPC) (EDF Invest)</t>
  </si>
  <si>
    <t>EDF Andes Spa (ex EDF Chile Spa)</t>
  </si>
  <si>
    <t>Wagram Insurance Company DAC</t>
  </si>
  <si>
    <t>(1) « Réacteurs et services (Framatome)» : services et fabrication d’équipements et de combustibles pour les réacteurs nucléaires</t>
  </si>
  <si>
    <t xml:space="preserve">Nueva Renca </t>
  </si>
  <si>
    <t>Los Vientos</t>
  </si>
  <si>
    <t>Santa Lidia</t>
  </si>
  <si>
    <t>ES</t>
  </si>
  <si>
    <t>EDF Chile</t>
  </si>
  <si>
    <r>
      <t xml:space="preserve">  En MW </t>
    </r>
    <r>
      <rPr>
        <i/>
        <vertAlign val="superscript"/>
        <sz val="14"/>
        <color indexed="8"/>
        <rFont val="Arial"/>
        <family val="2"/>
      </rPr>
      <t>(1)</t>
    </r>
  </si>
  <si>
    <t>Renca 1</t>
  </si>
  <si>
    <t>Renca 2</t>
  </si>
  <si>
    <t>Immo C47 (EDF Invest)</t>
  </si>
  <si>
    <t>IZI Solutions</t>
  </si>
  <si>
    <t>Ecowest (EDF Invest)</t>
  </si>
  <si>
    <t>Energy Asset Group (EDF Energy)</t>
  </si>
  <si>
    <t xml:space="preserve">Luminus SA </t>
  </si>
  <si>
    <t xml:space="preserve">Generadora Metropolitana (GM) </t>
  </si>
  <si>
    <t>Société C3</t>
  </si>
  <si>
    <t>En milliards d'euros</t>
  </si>
  <si>
    <t>1922-2020</t>
  </si>
  <si>
    <t>Ham GT00</t>
  </si>
  <si>
    <t xml:space="preserve">moyenne : 2014 </t>
  </si>
  <si>
    <t>moyenne : 2013</t>
  </si>
  <si>
    <t>moyenne : 2019</t>
  </si>
  <si>
    <t>moyenne : 2015</t>
  </si>
  <si>
    <t>moyenne : 2018</t>
  </si>
  <si>
    <t>moyenne : 2011</t>
  </si>
  <si>
    <t>moyenne : 2012</t>
  </si>
  <si>
    <t>moyenne : 2017</t>
  </si>
  <si>
    <t>moyenne : 2016</t>
  </si>
  <si>
    <t>moyenne : 2020</t>
  </si>
  <si>
    <t>Dotations aux amortissements et prov renouvellement</t>
  </si>
  <si>
    <t>Dotations aux amortissements et prov. pour renouvellement</t>
  </si>
  <si>
    <t>(Pertes de valeur) / reprises</t>
  </si>
  <si>
    <t>Immobilisations en concessions de distribution publique d’électricité en France</t>
  </si>
  <si>
    <t>Immobilisations de production et autres immobilisations corporelles du domaine propre et actifs au titre du droit d’utilisation</t>
  </si>
  <si>
    <t>Participations dans les entreprises associées et les coentreprises</t>
  </si>
  <si>
    <t>Impôts différés actifs</t>
  </si>
  <si>
    <t>Intérêts attribuables aux participations ne donnant pas le contrôle</t>
  </si>
  <si>
    <t>Passifs détenus en vue de leur vente</t>
  </si>
  <si>
    <t>Passif net</t>
  </si>
  <si>
    <t>Dont :</t>
  </si>
  <si>
    <t>Capacité nette (MW)</t>
  </si>
  <si>
    <t>Fallago</t>
  </si>
  <si>
    <t>Fenlands</t>
  </si>
  <si>
    <t>Energie marine</t>
  </si>
  <si>
    <t>Enercal</t>
  </si>
  <si>
    <t>EDM</t>
  </si>
  <si>
    <t>XXXX</t>
  </si>
  <si>
    <t>EDF Invest</t>
  </si>
  <si>
    <t>Du chiffre d'affaires au résultat d'exploitation</t>
  </si>
  <si>
    <t>EDF Energy</t>
  </si>
  <si>
    <t>France (Nouvelle Calédonie)</t>
  </si>
  <si>
    <t>France (Mayotte)</t>
  </si>
  <si>
    <r>
      <t>Réacteurs</t>
    </r>
    <r>
      <rPr>
        <b/>
        <vertAlign val="superscript"/>
        <sz val="14"/>
        <color theme="4"/>
        <rFont val="Arial"/>
        <family val="2"/>
      </rPr>
      <t xml:space="preserve"> (1)</t>
    </r>
  </si>
  <si>
    <r>
      <t>Hydraulique</t>
    </r>
    <r>
      <rPr>
        <b/>
        <vertAlign val="superscript"/>
        <sz val="12"/>
        <color theme="4"/>
        <rFont val="Arial"/>
        <family val="2"/>
      </rPr>
      <t>(2)</t>
    </r>
  </si>
  <si>
    <r>
      <t>Nouveau renouvelable</t>
    </r>
    <r>
      <rPr>
        <b/>
        <vertAlign val="superscript"/>
        <sz val="12"/>
        <color theme="4"/>
        <rFont val="Arial"/>
        <family val="2"/>
      </rPr>
      <t>(3)</t>
    </r>
  </si>
  <si>
    <r>
      <t>France - Activités régulées</t>
    </r>
    <r>
      <rPr>
        <vertAlign val="superscript"/>
        <sz val="12"/>
        <rFont val="Arial"/>
        <family val="2"/>
      </rPr>
      <t>(1)</t>
    </r>
  </si>
  <si>
    <r>
      <t xml:space="preserve">Belgique </t>
    </r>
    <r>
      <rPr>
        <vertAlign val="superscript"/>
        <sz val="12"/>
        <rFont val="Arial"/>
        <family val="2"/>
      </rPr>
      <t>(1)</t>
    </r>
  </si>
  <si>
    <t>(1) MW en éolien off-shore exclusivement.</t>
  </si>
  <si>
    <t xml:space="preserve">Investissements nets y compris acquisitions hors plan de cession </t>
  </si>
  <si>
    <t>EdisonSolar Srl (100% Edison Renewables)</t>
  </si>
  <si>
    <t>Sersys (100% Fenice)</t>
  </si>
  <si>
    <t>Ambyenta</t>
  </si>
  <si>
    <t>EdisonWind Srl (100% Edison Renewables)</t>
  </si>
  <si>
    <t>Bonorva (100% Edison Renewables)</t>
  </si>
  <si>
    <t xml:space="preserve">Cea Biogas </t>
  </si>
  <si>
    <t>Flint</t>
  </si>
  <si>
    <t>Spain Plastic Onmiun Arevalo</t>
  </si>
  <si>
    <t>SantaLuce (100% EdisonRenewables)</t>
  </si>
  <si>
    <t xml:space="preserve">Espagne </t>
  </si>
  <si>
    <t>Edison Teleriscaldamento Srl (100% Fenice)</t>
  </si>
  <si>
    <t xml:space="preserve">Gavet </t>
  </si>
  <si>
    <t>Lingbao</t>
  </si>
  <si>
    <t>Solar Invest</t>
  </si>
  <si>
    <t>Wind Invest</t>
  </si>
  <si>
    <t xml:space="preserve">Renewable Portfolio </t>
  </si>
  <si>
    <t>Investissement éolien 1 Inc</t>
  </si>
  <si>
    <t>EDF Energy Holdings Limited (EDF Energy)</t>
  </si>
  <si>
    <t>AGC Seneffe</t>
  </si>
  <si>
    <t>Alken</t>
  </si>
  <si>
    <t>Cosucra Pecq</t>
  </si>
  <si>
    <t>Evergem</t>
  </si>
  <si>
    <t>Lommel</t>
  </si>
  <si>
    <t>Lommel City</t>
  </si>
  <si>
    <t>Rossel Nivelles</t>
  </si>
  <si>
    <t>Spy2</t>
  </si>
  <si>
    <t>St Gillis Waas Mega Windy</t>
  </si>
  <si>
    <t>Tinlot</t>
  </si>
  <si>
    <t>Tourpes/Leuze extension</t>
  </si>
  <si>
    <t xml:space="preserve">(2) Méthode de consolidation à la date de clôture </t>
  </si>
  <si>
    <t>NB : Les valeurs correspondent à l'expression à la première décimale ou à l'entier le plus proche de la somme des valeurs précises, compte tenu des arrondis</t>
  </si>
  <si>
    <r>
      <t>(1)</t>
    </r>
    <r>
      <rPr>
        <i/>
        <sz val="11"/>
        <rFont val="Arial"/>
        <family val="2"/>
      </rPr>
      <t>Émissions directes de CO</t>
    </r>
    <r>
      <rPr>
        <i/>
        <vertAlign val="subscript"/>
        <sz val="11"/>
        <rFont val="Arial"/>
        <family val="2"/>
      </rPr>
      <t>2</t>
    </r>
    <r>
      <rPr>
        <i/>
        <sz val="11"/>
        <rFont val="Arial"/>
        <family val="2"/>
      </rPr>
      <t>, hors Analyse du cycle de vie (ACV) des moyens de production et des combustibles</t>
    </r>
  </si>
  <si>
    <t>IZIVIA</t>
  </si>
  <si>
    <t xml:space="preserve">Agregio </t>
  </si>
  <si>
    <t>Valentine Solar (EDF Invest)</t>
  </si>
  <si>
    <t>Glacier's Edge (EDF Invest)</t>
  </si>
  <si>
    <t>Nicolas Riou (EDF Invest)</t>
  </si>
  <si>
    <t>Korian &amp; Partenaires Immobilier 1 &amp; 2 (EDF Invest)</t>
  </si>
  <si>
    <t>Energy2Market (E2M)</t>
  </si>
  <si>
    <t xml:space="preserve">En application de la norme IFRS 5, le résultat net des activités abandonnées est présenté sur la ligne distincte du compte de résultat « Résultat net des activités en cours de cession » pour les exercices présentés. </t>
  </si>
  <si>
    <t>(2) La Coentreprise de Transport d'Electricité "CTE", société détenant la société RTE à 100%</t>
  </si>
  <si>
    <t>Cyclife</t>
  </si>
  <si>
    <r>
      <t>CTE (EDF Invest)</t>
    </r>
    <r>
      <rPr>
        <vertAlign val="superscript"/>
        <sz val="10"/>
        <rFont val="Arial"/>
        <family val="2"/>
      </rPr>
      <t>(2)</t>
    </r>
  </si>
  <si>
    <t>Elisandra IV (Holding Madrileña Red de Gas) (EDF Invest)</t>
  </si>
  <si>
    <t>Compte de résultat consolidé</t>
  </si>
  <si>
    <t>Bouchain 7</t>
  </si>
  <si>
    <t>Plan de cessions d'actifs Groupe</t>
  </si>
  <si>
    <t>moyenne : 2021</t>
  </si>
  <si>
    <t>Sesto San Giovanni 2</t>
  </si>
  <si>
    <t>Valle d'Aosta (11 plants)</t>
  </si>
  <si>
    <t>Sunflower (100% Edison Renewables)</t>
  </si>
  <si>
    <t>Edison Rinnovabili (100% Edison Renewables)</t>
  </si>
  <si>
    <t>Castiglione Messer Maribno (IR3)</t>
  </si>
  <si>
    <t>Roccaspinalveti (IR4)</t>
  </si>
  <si>
    <t>Casone Romano (IR)</t>
  </si>
  <si>
    <r>
      <t xml:space="preserve">France - Activités régulées </t>
    </r>
    <r>
      <rPr>
        <b/>
        <vertAlign val="superscript"/>
        <sz val="11"/>
        <color rgb="FF001A70"/>
        <rFont val="Arial"/>
        <family val="2"/>
      </rPr>
      <t>(1)</t>
    </r>
  </si>
  <si>
    <t>Total Groupe hors plan de cession d'actifs</t>
  </si>
  <si>
    <t>Total Investissements Groupe nets totaux</t>
  </si>
  <si>
    <t>(4) Lors d'un regroupement par pays ou par région, l'année de mise en service moyenne a été pondérée par les MW nets</t>
  </si>
  <si>
    <r>
      <t>Année de mise en service</t>
    </r>
    <r>
      <rPr>
        <vertAlign val="superscript"/>
        <sz val="11"/>
        <color theme="1"/>
        <rFont val="Calibri"/>
        <family val="2"/>
        <scheme val="minor"/>
      </rPr>
      <t xml:space="preserve"> (4)</t>
    </r>
  </si>
  <si>
    <r>
      <t>France  - Activités régulées</t>
    </r>
    <r>
      <rPr>
        <vertAlign val="superscript"/>
        <sz val="10"/>
        <rFont val="Arial"/>
        <family val="2"/>
      </rPr>
      <t>(1)</t>
    </r>
  </si>
  <si>
    <t>(1) Linky est un projet porté par Enedis, filiale indépendante d’EDF au sens des dispositions du Code de l'énergie</t>
  </si>
  <si>
    <t xml:space="preserve">Eolien </t>
  </si>
  <si>
    <r>
      <t xml:space="preserve">France - Activités régulées </t>
    </r>
    <r>
      <rPr>
        <vertAlign val="superscript"/>
        <sz val="12"/>
        <rFont val="Arial"/>
        <family val="2"/>
      </rPr>
      <t>(2)</t>
    </r>
  </si>
  <si>
    <r>
      <t>Dalkia</t>
    </r>
    <r>
      <rPr>
        <vertAlign val="superscript"/>
        <sz val="12"/>
        <rFont val="Arial"/>
        <family val="2"/>
      </rPr>
      <t xml:space="preserve"> (3)</t>
    </r>
  </si>
  <si>
    <t>(3) Le parc installé de Dalkia étant majoritairement détenu par la société, les capacités sont consolidées par intégration globale</t>
  </si>
  <si>
    <t>Bugey 7</t>
  </si>
  <si>
    <t>TOTAL</t>
  </si>
  <si>
    <t>n.a. : Non applicable</t>
  </si>
  <si>
    <t>.</t>
  </si>
  <si>
    <t>Résultat net courant</t>
  </si>
  <si>
    <t>Bilan consolidé</t>
  </si>
  <si>
    <t>Investissements nets par segments y compris acquisitions</t>
  </si>
  <si>
    <t>Effet de l’actualisation</t>
  </si>
  <si>
    <t>Turbine à vapeur (chaudière à tambour et combustible diesel)</t>
  </si>
  <si>
    <t>Arabie Saoudite</t>
  </si>
  <si>
    <t>Maintenance nucléaire, y compris Granc Carénage</t>
  </si>
  <si>
    <t>Projet Flamanville 3</t>
  </si>
  <si>
    <t xml:space="preserve">Nouveau nucléaire </t>
  </si>
  <si>
    <t>Autres international</t>
  </si>
  <si>
    <t>IZI Solutions renov</t>
  </si>
  <si>
    <t>EDF Pulse Holding</t>
  </si>
  <si>
    <t>Hynamics</t>
  </si>
  <si>
    <t>Issy Shift (EDF Invest)</t>
  </si>
  <si>
    <t>Orange concessions (EDF Invest)</t>
  </si>
  <si>
    <t>92 France (EDF Invest)</t>
  </si>
  <si>
    <t>Nachtigal Hydro Power Company</t>
  </si>
  <si>
    <t>Guohua Investment Jiangsu Dongtai offshore wind power</t>
  </si>
  <si>
    <t>Elpedison</t>
  </si>
  <si>
    <t>Ecotermica Ciriè</t>
  </si>
  <si>
    <t>Alzano Lombardo</t>
  </si>
  <si>
    <t>Edison Facility Solutions</t>
  </si>
  <si>
    <t>Spain Trefimed</t>
  </si>
  <si>
    <t>Spain Helados ESTIU</t>
  </si>
  <si>
    <t>Vibinum Srl (100% Edinson Renewables)</t>
  </si>
  <si>
    <t>Aerochetto Srl (100% Edison Renewables)</t>
  </si>
  <si>
    <t>Bovino</t>
  </si>
  <si>
    <t>Giunchetto</t>
  </si>
  <si>
    <t>Tavagnasco</t>
  </si>
  <si>
    <t>Quassolo</t>
  </si>
  <si>
    <t>moyenne: 2021</t>
  </si>
  <si>
    <t xml:space="preserve">IG </t>
  </si>
  <si>
    <t>Héron II</t>
  </si>
  <si>
    <t>Nives</t>
  </si>
  <si>
    <t>Juprenne</t>
  </si>
  <si>
    <t>Eeklo Vrouwestraat</t>
  </si>
  <si>
    <t>Beringen Stad</t>
  </si>
  <si>
    <t>Ghlin H&amp;M</t>
  </si>
  <si>
    <t>Zelzate</t>
  </si>
  <si>
    <t>Herstal NRB</t>
  </si>
  <si>
    <t>Péruwelz Polaris</t>
  </si>
  <si>
    <t>Péruwelz Moulin Saint Roch</t>
  </si>
  <si>
    <t>Estaimpuis Ipalle</t>
  </si>
  <si>
    <t>Angleur PV</t>
  </si>
  <si>
    <t>AB Invest Jupille 1</t>
  </si>
  <si>
    <t>Brunswick</t>
  </si>
  <si>
    <t>Xeikon Manufacturing</t>
  </si>
  <si>
    <t>Qualiphar</t>
  </si>
  <si>
    <t>Powerpack</t>
  </si>
  <si>
    <t>AB Inbev Jupille 3</t>
  </si>
  <si>
    <t>Signode Belgium SRL (Mima)</t>
  </si>
  <si>
    <t>Agfa Gevaert</t>
  </si>
  <si>
    <t>Castrol</t>
  </si>
  <si>
    <t>Géothermie</t>
  </si>
  <si>
    <t>Jesi Energia</t>
  </si>
  <si>
    <t xml:space="preserve">Termica Cologno </t>
  </si>
  <si>
    <t>(5) Dongtai IV et V détenus à 37,5% par EDF (25% EDF Renouvelables et 12,5% EDF Chine)</t>
  </si>
  <si>
    <r>
      <t xml:space="preserve">Dongtai IV </t>
    </r>
    <r>
      <rPr>
        <vertAlign val="superscript"/>
        <sz val="11"/>
        <rFont val="Calibri"/>
        <family val="2"/>
        <scheme val="minor"/>
      </rPr>
      <t>(5)</t>
    </r>
  </si>
  <si>
    <r>
      <t xml:space="preserve">Dongtai V </t>
    </r>
    <r>
      <rPr>
        <vertAlign val="superscript"/>
        <sz val="11"/>
        <rFont val="Calibri"/>
        <family val="2"/>
        <scheme val="minor"/>
      </rPr>
      <t>(5)</t>
    </r>
  </si>
  <si>
    <t xml:space="preserve">Arrondis </t>
  </si>
  <si>
    <r>
      <t>France - Activités régulées</t>
    </r>
    <r>
      <rPr>
        <vertAlign val="superscript"/>
        <sz val="12"/>
        <rFont val="Arial"/>
        <family val="2"/>
      </rPr>
      <t>(2)</t>
    </r>
  </si>
  <si>
    <r>
      <t>Émissions de CO</t>
    </r>
    <r>
      <rPr>
        <b/>
        <vertAlign val="subscript"/>
        <sz val="12"/>
        <color rgb="FF001A70"/>
        <rFont val="Arial"/>
        <family val="2"/>
      </rPr>
      <t>2</t>
    </r>
    <r>
      <rPr>
        <b/>
        <sz val="12"/>
        <color rgb="FF001A70"/>
        <rFont val="Arial"/>
        <family val="2"/>
      </rPr>
      <t xml:space="preserve"> liées à la production d’électricité et de chaleur par segment</t>
    </r>
  </si>
  <si>
    <r>
      <t>Émissions spécifiques de CO</t>
    </r>
    <r>
      <rPr>
        <b/>
        <vertAlign val="subscript"/>
        <sz val="12"/>
        <color rgb="FF001A70"/>
        <rFont val="Arial"/>
        <family val="2"/>
      </rPr>
      <t>2</t>
    </r>
    <r>
      <rPr>
        <b/>
        <sz val="12"/>
        <color rgb="FF001A70"/>
        <rFont val="Arial"/>
        <family val="2"/>
      </rPr>
      <t xml:space="preserve"> liées à la production d’électricité et de chaleur par segment</t>
    </r>
  </si>
  <si>
    <r>
      <t>Total Groupe</t>
    </r>
    <r>
      <rPr>
        <b/>
        <vertAlign val="superscript"/>
        <sz val="12"/>
        <color rgb="FF001A70"/>
        <rFont val="Arial"/>
        <family val="2"/>
      </rPr>
      <t xml:space="preserve"> (3)</t>
    </r>
  </si>
  <si>
    <r>
      <t>(2)</t>
    </r>
    <r>
      <rPr>
        <i/>
        <sz val="11"/>
        <rFont val="Arial"/>
        <family val="2"/>
      </rPr>
      <t>Production électrique dans les ZNI : Zones Non Interconnectées (principalement territoires insulaires) et d’Electricité de Strasbourg (ES)</t>
    </r>
  </si>
  <si>
    <t>Capacité électrique consolidée par intégration globale</t>
  </si>
  <si>
    <t>RESULTAT NET COURANT</t>
  </si>
  <si>
    <t>Capacité électrique installée du Groupe au 30 juin 2022</t>
  </si>
  <si>
    <t>Liste des moyens de production d'électricité du groupe EDF
Détail par centrale au 30 juin 2022</t>
  </si>
  <si>
    <t>S1 2021</t>
  </si>
  <si>
    <t>S1 2022</t>
  </si>
  <si>
    <t>Du chiffre d'affaires au résultat d'exploitation par segment au S1 2021</t>
  </si>
  <si>
    <t>Du chiffre d'affaires au résultat d'exploitation par segment au S1 2022</t>
  </si>
  <si>
    <r>
      <t xml:space="preserve">Solde au 31/12/2021 </t>
    </r>
    <r>
      <rPr>
        <b/>
        <vertAlign val="superscript"/>
        <sz val="10"/>
        <rFont val="Arial"/>
        <family val="2"/>
      </rPr>
      <t>(1)</t>
    </r>
  </si>
  <si>
    <t>Périmètre de consolidation au 30 juin 2022</t>
  </si>
  <si>
    <t>Méthode de consolidation au 30/06/2022</t>
  </si>
  <si>
    <t>Solde au 30/06/2022</t>
  </si>
  <si>
    <t>(1) Le passif net au 31 décembre 2021 était composé de la provision pour avantages du personnel pour 22 508 millions d’euros et d’actifs financiers non courants pour (2 733) millions d’euros soit un passif net de 19 775 millions d’euros</t>
  </si>
  <si>
    <t>Maroc</t>
  </si>
  <si>
    <t>moyenne : 2010</t>
  </si>
  <si>
    <t>moyenne : 2006</t>
  </si>
  <si>
    <t>moyenne: 2022</t>
  </si>
  <si>
    <t>Emirats Arabes Unis</t>
  </si>
  <si>
    <t>n.a.</t>
  </si>
  <si>
    <t>Charge nette de l'exercice S1 2022</t>
  </si>
  <si>
    <t>(2)  La production hydraulique tient compte de l’énergie marine (273 GWh au S1 2022 et 278 GWh au S1 2021). Après déduction du pompage, cette production est de 17,1 TWh au S1 2022 et 24,2 TWh au S1 2021</t>
  </si>
  <si>
    <t>Taux d'actualisation France au 30/06/2022 : 3,80 %</t>
  </si>
  <si>
    <t>District Heating (centrale di Busca) turbine</t>
  </si>
  <si>
    <t>Edison Next</t>
  </si>
  <si>
    <t>Alfasigma Pomezia</t>
  </si>
  <si>
    <t>Barge</t>
  </si>
  <si>
    <t>Edison Next Spain</t>
  </si>
  <si>
    <t>Photovoltaic Cassino (self- consumption)</t>
  </si>
  <si>
    <t>LIASA (self- consumption)</t>
  </si>
  <si>
    <t>Plastic Onmiun Tudela(self- consuption)</t>
  </si>
  <si>
    <t>PV Altomonte</t>
  </si>
  <si>
    <t>Piemonte (35 plants)</t>
  </si>
  <si>
    <t>Plastic Onmiun Arevalo CES (self- consuption)</t>
  </si>
  <si>
    <t>Effets de l'actualisation</t>
  </si>
  <si>
    <t>Investissements nets</t>
  </si>
  <si>
    <t>% du capital au 30/06/2022</t>
  </si>
  <si>
    <t>Capacités électriques nettes (selon la participation dans les sociétés du Groupe, 
y compris participations dans les entreprises associées et coentreprises)</t>
  </si>
  <si>
    <r>
      <t>Nucléaire</t>
    </r>
    <r>
      <rPr>
        <b/>
        <vertAlign val="superscript"/>
        <sz val="12"/>
        <color rgb="FF002060"/>
        <rFont val="Arial"/>
        <family val="2"/>
      </rPr>
      <t xml:space="preserve"> (4)</t>
    </r>
  </si>
  <si>
    <r>
      <t xml:space="preserve">Hydraulique </t>
    </r>
    <r>
      <rPr>
        <b/>
        <vertAlign val="superscript"/>
        <sz val="12"/>
        <color rgb="FF002060"/>
        <rFont val="Arial"/>
        <family val="2"/>
      </rPr>
      <t>(5)</t>
    </r>
  </si>
  <si>
    <r>
      <t xml:space="preserve">Nouveau renouvelable </t>
    </r>
    <r>
      <rPr>
        <b/>
        <vertAlign val="superscript"/>
        <sz val="12"/>
        <color rgb="FF002060"/>
        <rFont val="Arial"/>
        <family val="2"/>
      </rPr>
      <t>(6)</t>
    </r>
  </si>
  <si>
    <r>
      <t>Charbon</t>
    </r>
    <r>
      <rPr>
        <b/>
        <vertAlign val="superscript"/>
        <sz val="12"/>
        <color rgb="FF002060"/>
        <rFont val="Arial"/>
        <family val="2"/>
      </rPr>
      <t xml:space="preserve"> (7)</t>
    </r>
  </si>
  <si>
    <r>
      <t xml:space="preserve">Fioul </t>
    </r>
    <r>
      <rPr>
        <b/>
        <vertAlign val="superscript"/>
        <sz val="12"/>
        <color rgb="FF002060"/>
        <rFont val="Arial"/>
        <family val="2"/>
      </rPr>
      <t>(8)</t>
    </r>
  </si>
  <si>
    <t>(5) Inclusion de la petite hydraulique en France et des actifs dans les DROM et COM. Energie marine incluse dans l'hydraulique : 0,24 GW</t>
  </si>
  <si>
    <t>(6) Eolien, solaire, biomasse, géothermie</t>
  </si>
  <si>
    <t>(4) Les chiffres tiennent compte de l’arrêt définitif de la centrale nucléaire de Hunterston au Royaume-Uni</t>
  </si>
  <si>
    <t>(7) Les chiffres tiennent compte du transfert des installations de Shiheng à China Energy Group</t>
  </si>
  <si>
    <t xml:space="preserve">(8) Ces capacités comportent le fioul, ainsi qu'une partie de la production par incinération et par gaz de mine
</t>
  </si>
  <si>
    <r>
      <t>(3)</t>
    </r>
    <r>
      <rPr>
        <i/>
        <sz val="11"/>
        <rFont val="Arial"/>
        <family val="2"/>
      </rPr>
      <t>Framatome contribue à 24 kt CO</t>
    </r>
    <r>
      <rPr>
        <i/>
        <vertAlign val="subscript"/>
        <sz val="11"/>
        <rFont val="Arial"/>
        <family val="2"/>
      </rPr>
      <t>2</t>
    </r>
    <r>
      <rPr>
        <i/>
        <sz val="11"/>
        <rFont val="Arial"/>
        <family val="2"/>
      </rPr>
      <t xml:space="preserve"> au S1 2022 et à 13 kt CO</t>
    </r>
    <r>
      <rPr>
        <i/>
        <vertAlign val="subscript"/>
        <sz val="11"/>
        <rFont val="Arial"/>
        <family val="2"/>
      </rPr>
      <t>2</t>
    </r>
    <r>
      <rPr>
        <i/>
        <sz val="11"/>
        <rFont val="Arial"/>
        <family val="2"/>
      </rPr>
      <t xml:space="preserve"> au S1 2022. Les émissions directes de CO</t>
    </r>
    <r>
      <rPr>
        <i/>
        <vertAlign val="subscript"/>
        <sz val="11"/>
        <rFont val="Arial"/>
        <family val="2"/>
      </rPr>
      <t>2</t>
    </r>
    <r>
      <rPr>
        <i/>
        <sz val="11"/>
        <rFont val="Arial"/>
        <family val="2"/>
      </rPr>
      <t xml:space="preserve"> des entités du segment « Autres métiers » ne sont pas significatives au regard des émissions totales du Groupe </t>
    </r>
  </si>
  <si>
    <t>Résultat net des activités en cours de cession</t>
  </si>
  <si>
    <t>IZI Confort</t>
  </si>
  <si>
    <t>Taux d'actualisation réel au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</si>
</sst>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 _€_-;\-* #,##0.00\ _€_-;_-* &quot;-&quot;??\ _€_-;_-@_-"/>
    <numFmt numFmtId="165" formatCode="0.0%"/>
    <numFmt numFmtId="166" formatCode="#,##0;&quot;(&quot;#,##0&quot;)&quot;"/>
    <numFmt numFmtId="167" formatCode="#,###\ ;\ \(#,###\)"/>
    <numFmt numFmtId="168" formatCode="#,###.00\ ;\ \(#,###.00\)"/>
    <numFmt numFmtId="169" formatCode="[$-40C]mmmm\-yy;@"/>
    <numFmt numFmtId="170" formatCode="_-* #,##0\ _€_-;\-* #,##0\ _€_-;_-* &quot;-&quot;??\ _€_-;_-@_-"/>
    <numFmt numFmtId="171" formatCode="#,###\ ;\ \(#,###\);\-"/>
    <numFmt numFmtId="172" formatCode="_-* #,##0\ &quot;€&quot;_-;\-* #,##0\ &quot;€&quot;_-;_-* &quot;-&quot;??\ &quot;€&quot;_-;_-@_-"/>
    <numFmt numFmtId="173" formatCode="[$-40C]d\ mmmm\ yyyy;@"/>
    <numFmt numFmtId="174" formatCode="0.0"/>
    <numFmt numFmtId="175" formatCode="#,##0.0"/>
    <numFmt numFmtId="176" formatCode="#,###.0\ ;\ \(#,###.0\)"/>
  </numFmts>
  <fonts count="145">
    <font>
      <sz val="11"/>
      <color theme="1"/>
      <name val="Calibri"/>
      <family val="2"/>
      <scheme val="minor"/>
    </font>
    <font>
      <sz val="10"/>
      <name val="Arial"/>
      <family val="2"/>
    </font>
    <font>
      <sz val="11"/>
      <name val="Arial"/>
      <family val="2"/>
    </font>
    <font>
      <sz val="14"/>
      <name val="Arial"/>
      <family val="2"/>
    </font>
    <font>
      <sz val="11"/>
      <color theme="1"/>
      <name val="Calibri"/>
      <family val="2"/>
      <scheme val="minor"/>
    </font>
    <font>
      <u/>
      <sz val="4.4000000000000004"/>
      <color theme="10"/>
      <name val="Calibri"/>
      <family val="2"/>
    </font>
    <font>
      <b/>
      <sz val="10"/>
      <color theme="1"/>
      <name val="Arial"/>
      <family val="2"/>
    </font>
    <font>
      <sz val="11"/>
      <color theme="1"/>
      <name val="Arial"/>
      <family val="2"/>
    </font>
    <font>
      <b/>
      <sz val="24"/>
      <color rgb="FFFFFFFF"/>
      <name val="Arial"/>
      <family val="2"/>
    </font>
    <font>
      <sz val="10"/>
      <color theme="1"/>
      <name val="Arial"/>
      <family val="2"/>
    </font>
    <font>
      <i/>
      <sz val="10"/>
      <color theme="1"/>
      <name val="Arial"/>
      <family val="2"/>
    </font>
    <font>
      <b/>
      <sz val="28"/>
      <color theme="0"/>
      <name val="Arial"/>
      <family val="2"/>
    </font>
    <font>
      <sz val="10"/>
      <color rgb="FF000000"/>
      <name val="Arial"/>
      <family val="2"/>
    </font>
    <font>
      <sz val="16"/>
      <color theme="1"/>
      <name val="Arial"/>
      <family val="2"/>
    </font>
    <font>
      <sz val="10"/>
      <color rgb="FF005BBB"/>
      <name val="Arial"/>
      <family val="2"/>
    </font>
    <font>
      <b/>
      <sz val="10"/>
      <color rgb="FF005BBB"/>
      <name val="Arial"/>
      <family val="2"/>
    </font>
    <font>
      <b/>
      <sz val="11"/>
      <color theme="1"/>
      <name val="Arial"/>
      <family val="2"/>
    </font>
    <font>
      <i/>
      <sz val="11"/>
      <color theme="1"/>
      <name val="Arial"/>
      <family val="2"/>
    </font>
    <font>
      <sz val="12"/>
      <color theme="1"/>
      <name val="Arial"/>
      <family val="2"/>
    </font>
    <font>
      <sz val="11"/>
      <color rgb="FFFF0000"/>
      <name val="Arial"/>
      <family val="2"/>
    </font>
    <font>
      <b/>
      <sz val="20"/>
      <color theme="1" tint="0.499984740745262"/>
      <name val="Arial"/>
      <family val="2"/>
    </font>
    <font>
      <b/>
      <sz val="18"/>
      <color theme="1" tint="0.499984740745262"/>
      <name val="Arial"/>
      <family val="2"/>
    </font>
    <font>
      <b/>
      <sz val="14"/>
      <color theme="0"/>
      <name val="Arial"/>
      <family val="2"/>
    </font>
    <font>
      <b/>
      <sz val="18"/>
      <color rgb="FF005BBB"/>
      <name val="Arial"/>
      <family val="2"/>
    </font>
    <font>
      <i/>
      <sz val="12"/>
      <color theme="1"/>
      <name val="Arial"/>
      <family val="2"/>
    </font>
    <font>
      <sz val="18"/>
      <color rgb="FF005BBB"/>
      <name val="Arial"/>
      <family val="2"/>
    </font>
    <font>
      <b/>
      <sz val="11"/>
      <color rgb="FF001A70"/>
      <name val="Arial"/>
      <family val="2"/>
    </font>
    <font>
      <b/>
      <sz val="10"/>
      <color rgb="FF001A70"/>
      <name val="Arial"/>
      <family val="2"/>
    </font>
    <font>
      <sz val="11"/>
      <color rgb="FF001A70"/>
      <name val="Arial"/>
      <family val="2"/>
    </font>
    <font>
      <b/>
      <sz val="14"/>
      <color rgb="FF001A70"/>
      <name val="Arial"/>
      <family val="2"/>
    </font>
    <font>
      <b/>
      <sz val="12"/>
      <color rgb="FF001A70"/>
      <name val="Arial"/>
      <family val="2"/>
    </font>
    <font>
      <b/>
      <sz val="14"/>
      <name val="Arial"/>
      <family val="2"/>
    </font>
    <font>
      <b/>
      <sz val="10"/>
      <color rgb="FF000000"/>
      <name val="Arial"/>
      <family val="2"/>
    </font>
    <font>
      <sz val="16"/>
      <color rgb="FF005BBB"/>
      <name val="Arial"/>
      <family val="2"/>
    </font>
    <font>
      <b/>
      <sz val="14"/>
      <color rgb="FFFFA02F"/>
      <name val="Arial"/>
      <family val="2"/>
    </font>
    <font>
      <b/>
      <i/>
      <sz val="10"/>
      <color theme="1"/>
      <name val="Arial"/>
      <family val="2"/>
    </font>
    <font>
      <i/>
      <sz val="11"/>
      <color rgb="FF000000"/>
      <name val="Arial"/>
      <family val="2"/>
    </font>
    <font>
      <b/>
      <sz val="28"/>
      <name val="Arial"/>
      <family val="2"/>
    </font>
    <font>
      <b/>
      <vertAlign val="superscript"/>
      <sz val="11"/>
      <color rgb="FF001A70"/>
      <name val="Arial"/>
      <family val="2"/>
    </font>
    <font>
      <sz val="11"/>
      <color theme="0"/>
      <name val="Calibri"/>
      <family val="2"/>
      <scheme val="minor"/>
    </font>
    <font>
      <i/>
      <sz val="10"/>
      <name val="Arial"/>
      <family val="2"/>
    </font>
    <font>
      <vertAlign val="superscript"/>
      <sz val="10"/>
      <name val="Arial"/>
      <family val="2"/>
    </font>
    <font>
      <sz val="16"/>
      <color rgb="FFFF0000"/>
      <name val="Arial"/>
      <family val="2"/>
    </font>
    <font>
      <sz val="16"/>
      <color theme="0"/>
      <name val="Arial"/>
      <family val="2"/>
    </font>
    <font>
      <u/>
      <sz val="16"/>
      <color theme="0"/>
      <name val="Arial"/>
      <family val="2"/>
    </font>
    <font>
      <u/>
      <sz val="16"/>
      <color rgb="FFFF0000"/>
      <name val="Arial"/>
      <family val="2"/>
    </font>
    <font>
      <sz val="16"/>
      <color theme="1"/>
      <name val="Calibri"/>
      <family val="2"/>
      <scheme val="minor"/>
    </font>
    <font>
      <u/>
      <sz val="16"/>
      <color theme="0"/>
      <name val="Calibri"/>
      <family val="2"/>
      <scheme val="minor"/>
    </font>
    <font>
      <sz val="16"/>
      <color theme="0"/>
      <name val="Calibri"/>
      <family val="2"/>
      <scheme val="minor"/>
    </font>
    <font>
      <i/>
      <sz val="14"/>
      <color theme="1"/>
      <name val="Arial"/>
      <family val="2"/>
    </font>
    <font>
      <i/>
      <vertAlign val="superscript"/>
      <sz val="14"/>
      <color indexed="8"/>
      <name val="Arial"/>
      <family val="2"/>
    </font>
    <font>
      <b/>
      <i/>
      <sz val="14"/>
      <color theme="1"/>
      <name val="Arial"/>
      <family val="2"/>
    </font>
    <font>
      <b/>
      <sz val="12"/>
      <color theme="1"/>
      <name val="Arial"/>
      <family val="2"/>
    </font>
    <font>
      <sz val="12"/>
      <name val="Arial"/>
      <family val="2"/>
    </font>
    <font>
      <b/>
      <sz val="12"/>
      <name val="Arial"/>
      <family val="2"/>
    </font>
    <font>
      <b/>
      <vertAlign val="superscript"/>
      <sz val="12"/>
      <color indexed="8"/>
      <name val="Arial"/>
      <family val="2"/>
    </font>
    <font>
      <i/>
      <sz val="11"/>
      <name val="Arial"/>
      <family val="2"/>
    </font>
    <font>
      <b/>
      <vertAlign val="subscript"/>
      <sz val="12"/>
      <color rgb="FF001A70"/>
      <name val="Arial"/>
      <family val="2"/>
    </font>
    <font>
      <b/>
      <sz val="10"/>
      <name val="Arial"/>
      <family val="2"/>
    </font>
    <font>
      <b/>
      <sz val="14"/>
      <color theme="1" tint="0.499984740745262"/>
      <name val="Arial"/>
      <family val="2"/>
    </font>
    <font>
      <b/>
      <vertAlign val="subscript"/>
      <sz val="28"/>
      <color indexed="9"/>
      <name val="Arial"/>
      <family val="2"/>
    </font>
    <font>
      <b/>
      <sz val="28"/>
      <color indexed="9"/>
      <name val="Arial"/>
      <family val="2"/>
    </font>
    <font>
      <b/>
      <sz val="24"/>
      <color theme="0"/>
      <name val="Arial"/>
      <family val="2"/>
    </font>
    <font>
      <sz val="11"/>
      <color rgb="FFFF0000"/>
      <name val="Calibri"/>
      <family val="2"/>
      <scheme val="minor"/>
    </font>
    <font>
      <b/>
      <sz val="11"/>
      <color theme="1"/>
      <name val="Calibri"/>
      <family val="2"/>
      <scheme val="minor"/>
    </font>
    <font>
      <b/>
      <sz val="26"/>
      <color rgb="FF005BBB"/>
      <name val="Calibri"/>
      <family val="2"/>
      <scheme val="minor"/>
    </font>
    <font>
      <sz val="12"/>
      <color rgb="FF001A70"/>
      <name val="Arial"/>
      <family val="2"/>
    </font>
    <font>
      <sz val="11"/>
      <color rgb="FF005BBB"/>
      <name val="Calibri"/>
      <family val="2"/>
      <scheme val="minor"/>
    </font>
    <font>
      <b/>
      <sz val="18"/>
      <color theme="9" tint="-0.249977111117893"/>
      <name val="Arial"/>
      <family val="2"/>
    </font>
    <font>
      <sz val="11"/>
      <color theme="9" tint="-0.249977111117893"/>
      <name val="Calibri"/>
      <family val="2"/>
      <scheme val="minor"/>
    </font>
    <font>
      <sz val="11"/>
      <color rgb="FF001A70"/>
      <name val="Calibri"/>
      <family val="2"/>
      <scheme val="minor"/>
    </font>
    <font>
      <sz val="10"/>
      <color theme="1"/>
      <name val="Calibri"/>
      <family val="2"/>
      <scheme val="minor"/>
    </font>
    <font>
      <sz val="14"/>
      <name val="Calibri"/>
      <family val="2"/>
    </font>
    <font>
      <b/>
      <vertAlign val="superscript"/>
      <sz val="11"/>
      <color indexed="9"/>
      <name val="Arial"/>
      <family val="2"/>
    </font>
    <font>
      <b/>
      <sz val="11"/>
      <name val="Calibri"/>
      <family val="2"/>
      <scheme val="minor"/>
    </font>
    <font>
      <sz val="11"/>
      <name val="Calibri"/>
      <family val="2"/>
      <scheme val="minor"/>
    </font>
    <font>
      <b/>
      <sz val="11"/>
      <color rgb="FFFF0000"/>
      <name val="Calibri"/>
      <family val="2"/>
      <scheme val="minor"/>
    </font>
    <font>
      <sz val="11"/>
      <color rgb="FF000000"/>
      <name val="Arial"/>
      <family val="2"/>
    </font>
    <font>
      <vertAlign val="superscript"/>
      <sz val="11"/>
      <color theme="1"/>
      <name val="Arial"/>
      <family val="2"/>
    </font>
    <font>
      <sz val="12"/>
      <color rgb="FFFF0000"/>
      <name val="Arial"/>
      <family val="2"/>
    </font>
    <font>
      <b/>
      <vertAlign val="superscript"/>
      <sz val="28"/>
      <color indexed="9"/>
      <name val="Arial"/>
      <family val="2"/>
    </font>
    <font>
      <b/>
      <vertAlign val="superscript"/>
      <sz val="12"/>
      <color rgb="FF001A70"/>
      <name val="Arial"/>
      <family val="2"/>
    </font>
    <font>
      <b/>
      <sz val="18"/>
      <color rgb="FF509E2F"/>
      <name val="Arial"/>
      <family val="2"/>
    </font>
    <font>
      <sz val="11"/>
      <color rgb="FF509E2F"/>
      <name val="Calibri"/>
      <family val="2"/>
      <scheme val="minor"/>
    </font>
    <font>
      <sz val="11"/>
      <color theme="0"/>
      <name val="Arial"/>
      <family val="2"/>
    </font>
    <font>
      <b/>
      <sz val="24"/>
      <color rgb="FF509E2F"/>
      <name val="Arial"/>
      <family val="2"/>
    </font>
    <font>
      <b/>
      <sz val="18"/>
      <color rgb="FFFE5815"/>
      <name val="Arial"/>
      <family val="2"/>
    </font>
    <font>
      <b/>
      <sz val="12"/>
      <color rgb="FF002060"/>
      <name val="Arial"/>
      <family val="2"/>
    </font>
    <font>
      <b/>
      <vertAlign val="superscript"/>
      <sz val="12"/>
      <color rgb="FF002060"/>
      <name val="Arial"/>
      <family val="2"/>
    </font>
    <font>
      <b/>
      <sz val="26"/>
      <color rgb="FF002060"/>
      <name val="Calibri"/>
      <family val="2"/>
      <scheme val="minor"/>
    </font>
    <font>
      <b/>
      <sz val="18"/>
      <color rgb="FF002060"/>
      <name val="Arial"/>
      <family val="2"/>
    </font>
    <font>
      <b/>
      <sz val="22"/>
      <color rgb="FF002060"/>
      <name val="Arial"/>
      <family val="2"/>
    </font>
    <font>
      <b/>
      <sz val="20"/>
      <color rgb="FF002060"/>
      <name val="Arial"/>
      <family val="2"/>
    </font>
    <font>
      <vertAlign val="superscript"/>
      <sz val="12"/>
      <name val="Arial"/>
      <family val="2"/>
    </font>
    <font>
      <sz val="10"/>
      <color rgb="FF001A70"/>
      <name val="Arial"/>
      <family val="2"/>
    </font>
    <font>
      <sz val="11"/>
      <color rgb="FF002060"/>
      <name val="Arial"/>
      <family val="2"/>
    </font>
    <font>
      <sz val="18"/>
      <color rgb="FF002060"/>
      <name val="Arial"/>
      <family val="2"/>
    </font>
    <font>
      <sz val="12"/>
      <name val="Calibri"/>
      <family val="2"/>
      <scheme val="minor"/>
    </font>
    <font>
      <b/>
      <vertAlign val="superscript"/>
      <sz val="10"/>
      <name val="Arial"/>
      <family val="2"/>
    </font>
    <font>
      <b/>
      <sz val="12"/>
      <color rgb="FF000000"/>
      <name val="Arial"/>
      <family val="2"/>
    </font>
    <font>
      <sz val="12"/>
      <color rgb="FF000000"/>
      <name val="Arial"/>
      <family val="2"/>
    </font>
    <font>
      <vertAlign val="superscript"/>
      <sz val="11"/>
      <color theme="1"/>
      <name val="Calibri"/>
      <family val="2"/>
      <scheme val="minor"/>
    </font>
    <font>
      <b/>
      <sz val="16"/>
      <name val="Calibri"/>
      <family val="2"/>
      <scheme val="minor"/>
    </font>
    <font>
      <b/>
      <i/>
      <sz val="10"/>
      <name val="Arial"/>
      <family val="2"/>
    </font>
    <font>
      <b/>
      <sz val="26"/>
      <color theme="0" tint="-0.499984740745262"/>
      <name val="Calibri"/>
      <family val="2"/>
      <scheme val="minor"/>
    </font>
    <font>
      <b/>
      <sz val="18"/>
      <color theme="0" tint="-0.499984740745262"/>
      <name val="Arial"/>
      <family val="2"/>
    </font>
    <font>
      <b/>
      <sz val="14"/>
      <color theme="1"/>
      <name val="Calibri corps"/>
    </font>
    <font>
      <b/>
      <sz val="20"/>
      <name val="Arial"/>
      <family val="2"/>
    </font>
    <font>
      <b/>
      <sz val="14"/>
      <color theme="4"/>
      <name val="Arial"/>
      <family val="2"/>
    </font>
    <font>
      <b/>
      <vertAlign val="superscript"/>
      <sz val="14"/>
      <color theme="4"/>
      <name val="Arial"/>
      <family val="2"/>
    </font>
    <font>
      <b/>
      <sz val="18"/>
      <color theme="5"/>
      <name val="Arial"/>
      <family val="2"/>
    </font>
    <font>
      <b/>
      <sz val="18"/>
      <color theme="4"/>
      <name val="Arial"/>
      <family val="2"/>
    </font>
    <font>
      <b/>
      <sz val="11"/>
      <color theme="4"/>
      <name val="Arial"/>
      <family val="2"/>
    </font>
    <font>
      <b/>
      <sz val="12"/>
      <color theme="4"/>
      <name val="Arial"/>
      <family val="2"/>
    </font>
    <font>
      <b/>
      <vertAlign val="superscript"/>
      <sz val="12"/>
      <color theme="4"/>
      <name val="Arial"/>
      <family val="2"/>
    </font>
    <font>
      <b/>
      <sz val="12"/>
      <color theme="5"/>
      <name val="Arial"/>
      <family val="2"/>
    </font>
    <font>
      <i/>
      <sz val="12"/>
      <name val="Arial"/>
      <family val="2"/>
    </font>
    <font>
      <b/>
      <sz val="16"/>
      <name val="Arial"/>
      <family val="2"/>
    </font>
    <font>
      <b/>
      <i/>
      <sz val="14"/>
      <name val="Arial"/>
      <family val="2"/>
    </font>
    <font>
      <b/>
      <sz val="12"/>
      <color theme="3"/>
      <name val="Arial"/>
      <family val="2"/>
    </font>
    <font>
      <sz val="11"/>
      <color theme="3"/>
      <name val="Calibri"/>
      <family val="2"/>
      <scheme val="minor"/>
    </font>
    <font>
      <sz val="11"/>
      <color theme="4"/>
      <name val="Arial"/>
      <family val="2"/>
    </font>
    <font>
      <b/>
      <sz val="10"/>
      <color theme="4"/>
      <name val="Arial"/>
      <family val="2"/>
    </font>
    <font>
      <i/>
      <sz val="11"/>
      <name val="Calibri"/>
      <family val="2"/>
      <scheme val="minor"/>
    </font>
    <font>
      <sz val="10"/>
      <color theme="4"/>
      <name val="Arial"/>
      <family val="2"/>
    </font>
    <font>
      <i/>
      <sz val="14"/>
      <name val="Arial"/>
      <family val="2"/>
    </font>
    <font>
      <i/>
      <vertAlign val="subscript"/>
      <sz val="11"/>
      <name val="Arial"/>
      <family val="2"/>
    </font>
    <font>
      <b/>
      <i/>
      <sz val="10"/>
      <color rgb="FFFF0000"/>
      <name val="Arial"/>
      <family val="2"/>
    </font>
    <font>
      <i/>
      <sz val="10"/>
      <color rgb="FFFF0000"/>
      <name val="Arial"/>
      <family val="2"/>
    </font>
    <font>
      <b/>
      <sz val="12"/>
      <color rgb="FFFF0000"/>
      <name val="Arial"/>
      <family val="2"/>
    </font>
    <font>
      <i/>
      <sz val="11"/>
      <color rgb="FFFF0000"/>
      <name val="Arial"/>
      <family val="2"/>
    </font>
    <font>
      <b/>
      <sz val="12"/>
      <color rgb="FF001A70"/>
      <name val="Calibri"/>
      <family val="2"/>
      <scheme val="minor"/>
    </font>
    <font>
      <sz val="10"/>
      <color rgb="FFFF0000"/>
      <name val="Arial"/>
      <family val="2"/>
    </font>
    <font>
      <b/>
      <sz val="10"/>
      <color rgb="FFFF0000"/>
      <name val="Arial"/>
      <family val="2"/>
    </font>
    <font>
      <b/>
      <sz val="11"/>
      <color rgb="FF002060"/>
      <name val="Arial"/>
      <family val="2"/>
    </font>
    <font>
      <sz val="12"/>
      <color theme="1" tint="-0.499984740745262"/>
      <name val="Arial"/>
      <family val="2"/>
    </font>
    <font>
      <b/>
      <sz val="18"/>
      <color theme="3"/>
      <name val="Arial"/>
      <family val="2"/>
    </font>
    <font>
      <b/>
      <sz val="12"/>
      <color theme="4"/>
      <name val="Calibri"/>
      <family val="2"/>
      <scheme val="minor"/>
    </font>
    <font>
      <b/>
      <i/>
      <sz val="10"/>
      <color theme="4"/>
      <name val="Arial"/>
      <family val="2"/>
    </font>
    <font>
      <i/>
      <sz val="10"/>
      <color theme="4"/>
      <name val="Arial"/>
      <family val="2"/>
    </font>
    <font>
      <sz val="11"/>
      <color theme="4" tint="-0.499984740745262"/>
      <name val="Calibri"/>
      <family val="2"/>
      <scheme val="minor"/>
    </font>
    <font>
      <vertAlign val="superscript"/>
      <sz val="11"/>
      <name val="Calibri"/>
      <family val="2"/>
      <scheme val="minor"/>
    </font>
    <font>
      <sz val="11"/>
      <color theme="1"/>
      <name val="Calibri"/>
      <family val="2"/>
      <scheme val="minor"/>
    </font>
    <font>
      <i/>
      <sz val="11"/>
      <color rgb="FF00B050"/>
      <name val="Arial"/>
      <family val="2"/>
    </font>
    <font>
      <sz val="11"/>
      <color theme="1"/>
      <name val="Calibri"/>
      <scheme val="minor"/>
    </font>
  </fonts>
  <fills count="10">
    <fill>
      <patternFill patternType="none"/>
    </fill>
    <fill>
      <patternFill patternType="gray125"/>
    </fill>
    <fill>
      <patternFill patternType="solid">
        <fgColor theme="0"/>
        <bgColor indexed="64"/>
      </patternFill>
    </fill>
    <fill>
      <patternFill patternType="solid">
        <fgColor rgb="FF005BBB"/>
        <bgColor indexed="64"/>
      </patternFill>
    </fill>
    <fill>
      <patternFill patternType="solid">
        <fgColor rgb="FFEAEAEA"/>
        <bgColor indexed="64"/>
      </patternFill>
    </fill>
    <fill>
      <patternFill patternType="solid">
        <fgColor rgb="FF002060"/>
        <bgColor indexed="64"/>
      </patternFill>
    </fill>
    <fill>
      <patternFill patternType="solid">
        <fgColor rgb="FF001A70"/>
        <bgColor indexed="64"/>
      </patternFill>
    </fill>
    <fill>
      <patternFill patternType="solid">
        <fgColor theme="0" tint="-0.499984740745262"/>
        <bgColor indexed="64"/>
      </patternFill>
    </fill>
    <fill>
      <patternFill patternType="solid">
        <fgColor theme="6"/>
        <bgColor indexed="64"/>
      </patternFill>
    </fill>
    <fill>
      <patternFill patternType="solid">
        <fgColor theme="2"/>
        <bgColor indexed="64"/>
      </patternFill>
    </fill>
  </fills>
  <borders count="51">
    <border>
      <left/>
      <right/>
      <top/>
      <bottom/>
      <diagonal/>
    </border>
    <border>
      <left/>
      <right/>
      <top/>
      <bottom style="medium">
        <color indexed="64"/>
      </bottom>
      <diagonal/>
    </border>
    <border>
      <left/>
      <right/>
      <top/>
      <bottom style="thin">
        <color indexed="64"/>
      </bottom>
      <diagonal/>
    </border>
    <border>
      <left style="thin">
        <color indexed="64"/>
      </left>
      <right/>
      <top/>
      <bottom/>
      <diagonal/>
    </border>
    <border>
      <left/>
      <right/>
      <top/>
      <bottom style="thin">
        <color theme="4" tint="0.39997558519241921"/>
      </bottom>
      <diagonal/>
    </border>
    <border>
      <left/>
      <right/>
      <top style="thin">
        <color indexed="64"/>
      </top>
      <bottom/>
      <diagonal/>
    </border>
    <border>
      <left/>
      <right/>
      <top/>
      <bottom style="thin">
        <color theme="4" tint="0.39994506668294322"/>
      </bottom>
      <diagonal/>
    </border>
    <border>
      <left style="medium">
        <color rgb="FF005BBB"/>
      </left>
      <right/>
      <top style="medium">
        <color rgb="FF005BBB"/>
      </top>
      <bottom/>
      <diagonal/>
    </border>
    <border>
      <left/>
      <right/>
      <top style="medium">
        <color rgb="FF005BBB"/>
      </top>
      <bottom/>
      <diagonal/>
    </border>
    <border>
      <left/>
      <right style="medium">
        <color rgb="FF005BBB"/>
      </right>
      <top style="medium">
        <color rgb="FF005BBB"/>
      </top>
      <bottom/>
      <diagonal/>
    </border>
    <border>
      <left style="medium">
        <color rgb="FF005BBB"/>
      </left>
      <right/>
      <top/>
      <bottom/>
      <diagonal/>
    </border>
    <border>
      <left/>
      <right style="medium">
        <color rgb="FF005BBB"/>
      </right>
      <top/>
      <bottom/>
      <diagonal/>
    </border>
    <border>
      <left style="medium">
        <color rgb="FF005BBB"/>
      </left>
      <right/>
      <top/>
      <bottom style="medium">
        <color rgb="FF005BBB"/>
      </bottom>
      <diagonal/>
    </border>
    <border>
      <left/>
      <right/>
      <top/>
      <bottom style="medium">
        <color rgb="FF005BBB"/>
      </bottom>
      <diagonal/>
    </border>
    <border>
      <left/>
      <right style="medium">
        <color rgb="FF005BBB"/>
      </right>
      <top/>
      <bottom style="medium">
        <color rgb="FF005BBB"/>
      </bottom>
      <diagonal/>
    </border>
    <border>
      <left/>
      <right/>
      <top/>
      <bottom style="medium">
        <color rgb="FF002060"/>
      </bottom>
      <diagonal/>
    </border>
    <border>
      <left/>
      <right/>
      <top style="medium">
        <color rgb="FF002060"/>
      </top>
      <bottom/>
      <diagonal/>
    </border>
    <border>
      <left/>
      <right/>
      <top style="thin">
        <color indexed="64"/>
      </top>
      <bottom style="medium">
        <color rgb="FF002060"/>
      </bottom>
      <diagonal/>
    </border>
    <border>
      <left/>
      <right/>
      <top style="medium">
        <color rgb="FF001A70"/>
      </top>
      <bottom/>
      <diagonal/>
    </border>
    <border>
      <left/>
      <right/>
      <top/>
      <bottom style="medium">
        <color rgb="FF001A70"/>
      </bottom>
      <diagonal/>
    </border>
    <border>
      <left/>
      <right/>
      <top style="medium">
        <color rgb="FF001A70"/>
      </top>
      <bottom style="medium">
        <color rgb="FF001A70"/>
      </bottom>
      <diagonal/>
    </border>
    <border>
      <left/>
      <right/>
      <top style="thin">
        <color rgb="FF001A70"/>
      </top>
      <bottom/>
      <diagonal/>
    </border>
    <border>
      <left/>
      <right style="dashed">
        <color rgb="FFEAEAEA"/>
      </right>
      <top/>
      <bottom/>
      <diagonal/>
    </border>
    <border>
      <left/>
      <right style="dashed">
        <color rgb="FFEAEAEA"/>
      </right>
      <top style="medium">
        <color rgb="FF002060"/>
      </top>
      <bottom/>
      <diagonal/>
    </border>
    <border>
      <left/>
      <right/>
      <top style="medium">
        <color rgb="FF002060"/>
      </top>
      <bottom style="dashed">
        <color rgb="FFEAEAEA"/>
      </bottom>
      <diagonal/>
    </border>
    <border>
      <left/>
      <right/>
      <top style="dashed">
        <color rgb="FFEAEAEA"/>
      </top>
      <bottom style="dashed">
        <color rgb="FFEAEAEA"/>
      </bottom>
      <diagonal/>
    </border>
    <border>
      <left/>
      <right/>
      <top style="dashed">
        <color rgb="FFEAEAEA"/>
      </top>
      <bottom style="medium">
        <color rgb="FF002060"/>
      </bottom>
      <diagonal/>
    </border>
    <border>
      <left/>
      <right/>
      <top/>
      <bottom style="dashed">
        <color rgb="FFEAEAEA"/>
      </bottom>
      <diagonal/>
    </border>
    <border>
      <left/>
      <right/>
      <top style="medium">
        <color rgb="FF001A70"/>
      </top>
      <bottom style="dashed">
        <color rgb="FFEAEAEA"/>
      </bottom>
      <diagonal/>
    </border>
    <border>
      <left/>
      <right/>
      <top style="dashed">
        <color rgb="FFEAEAEA"/>
      </top>
      <bottom/>
      <diagonal/>
    </border>
    <border>
      <left/>
      <right/>
      <top style="dashed">
        <color rgb="FFEAEAEA"/>
      </top>
      <bottom style="medium">
        <color rgb="FF001A70"/>
      </bottom>
      <diagonal/>
    </border>
    <border>
      <left/>
      <right/>
      <top style="thin">
        <color indexed="64"/>
      </top>
      <bottom style="dashed">
        <color rgb="FFEAEAEA"/>
      </bottom>
      <diagonal/>
    </border>
    <border>
      <left/>
      <right/>
      <top style="thin">
        <color rgb="FF001A70"/>
      </top>
      <bottom style="dashed">
        <color rgb="FFEAEAEA"/>
      </bottom>
      <diagonal/>
    </border>
    <border>
      <left/>
      <right/>
      <top style="thin">
        <color rgb="FF001A70"/>
      </top>
      <bottom style="thin">
        <color rgb="FF001A70"/>
      </bottom>
      <diagonal/>
    </border>
    <border>
      <left/>
      <right/>
      <top style="dashed">
        <color rgb="FFEAEAEA"/>
      </top>
      <bottom style="thin">
        <color rgb="FF001A70"/>
      </bottom>
      <diagonal/>
    </border>
    <border>
      <left style="medium">
        <color rgb="FF509E2F"/>
      </left>
      <right/>
      <top style="medium">
        <color rgb="FF509E2F"/>
      </top>
      <bottom style="medium">
        <color indexed="64"/>
      </bottom>
      <diagonal/>
    </border>
    <border>
      <left/>
      <right/>
      <top style="medium">
        <color rgb="FF509E2F"/>
      </top>
      <bottom style="medium">
        <color indexed="64"/>
      </bottom>
      <diagonal/>
    </border>
    <border>
      <left/>
      <right style="medium">
        <color rgb="FF509E2F"/>
      </right>
      <top style="medium">
        <color rgb="FF509E2F"/>
      </top>
      <bottom style="medium">
        <color indexed="64"/>
      </bottom>
      <diagonal/>
    </border>
    <border>
      <left style="medium">
        <color rgb="FF509E2F"/>
      </left>
      <right/>
      <top/>
      <bottom style="thin">
        <color theme="4" tint="0.39994506668294322"/>
      </bottom>
      <diagonal/>
    </border>
    <border>
      <left/>
      <right style="medium">
        <color rgb="FF509E2F"/>
      </right>
      <top/>
      <bottom style="thin">
        <color theme="4" tint="0.39994506668294322"/>
      </bottom>
      <diagonal/>
    </border>
    <border>
      <left style="medium">
        <color rgb="FF509E2F"/>
      </left>
      <right/>
      <top/>
      <bottom/>
      <diagonal/>
    </border>
    <border>
      <left/>
      <right style="medium">
        <color rgb="FF509E2F"/>
      </right>
      <top/>
      <bottom/>
      <diagonal/>
    </border>
    <border>
      <left style="medium">
        <color rgb="FF509E2F"/>
      </left>
      <right/>
      <top/>
      <bottom style="medium">
        <color rgb="FF509E2F"/>
      </bottom>
      <diagonal/>
    </border>
    <border>
      <left/>
      <right/>
      <top/>
      <bottom style="medium">
        <color rgb="FF509E2F"/>
      </bottom>
      <diagonal/>
    </border>
    <border>
      <left/>
      <right style="medium">
        <color rgb="FF509E2F"/>
      </right>
      <top/>
      <bottom style="medium">
        <color rgb="FF509E2F"/>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double">
        <color rgb="FFEAEAEA"/>
      </left>
      <right/>
      <top/>
      <bottom style="medium">
        <color theme="4"/>
      </bottom>
      <diagonal/>
    </border>
    <border>
      <left/>
      <right/>
      <top style="dashed">
        <color rgb="FFEAEAEA"/>
      </top>
      <bottom style="hair">
        <color theme="3" tint="0.59999389629810485"/>
      </bottom>
      <diagonal/>
    </border>
  </borders>
  <cellStyleXfs count="9">
    <xf numFmtId="0" fontId="0" fillId="0" borderId="0"/>
    <xf numFmtId="0" fontId="5" fillId="0" borderId="0" applyNumberFormat="0" applyFill="0" applyBorder="0" applyAlignment="0" applyProtection="0">
      <alignment vertical="top"/>
      <protection locked="0"/>
    </xf>
    <xf numFmtId="164" fontId="4" fillId="0" borderId="0" applyFont="0" applyFill="0" applyBorder="0" applyAlignment="0" applyProtection="0"/>
    <xf numFmtId="0" fontId="1" fillId="0" borderId="0"/>
    <xf numFmtId="0" fontId="1" fillId="0" borderId="0"/>
    <xf numFmtId="0" fontId="2" fillId="0" borderId="0"/>
    <xf numFmtId="9" fontId="4" fillId="0" borderId="0" applyFont="0" applyFill="0" applyBorder="0" applyAlignment="0" applyProtection="0"/>
    <xf numFmtId="169" fontId="1" fillId="0" borderId="0"/>
    <xf numFmtId="164" fontId="4" fillId="0" borderId="0" applyFont="0" applyFill="0" applyBorder="0" applyAlignment="0" applyProtection="0"/>
  </cellStyleXfs>
  <cellXfs count="747">
    <xf numFmtId="0" fontId="0" fillId="0" borderId="0" xfId="0"/>
    <xf numFmtId="0" fontId="7" fillId="0" borderId="0" xfId="0" applyFont="1" applyAlignment="1">
      <alignment horizontal="center" vertical="center"/>
    </xf>
    <xf numFmtId="0" fontId="7" fillId="0" borderId="0" xfId="0" applyFont="1"/>
    <xf numFmtId="0" fontId="8" fillId="0" borderId="0" xfId="0" applyFont="1" applyAlignment="1">
      <alignment horizontal="center"/>
    </xf>
    <xf numFmtId="0" fontId="9" fillId="0" borderId="0" xfId="0" applyFont="1"/>
    <xf numFmtId="0" fontId="11" fillId="0" borderId="0" xfId="0" applyFont="1" applyFill="1" applyAlignment="1">
      <alignment vertical="center"/>
    </xf>
    <xf numFmtId="0" fontId="7" fillId="0" borderId="0" xfId="0" applyFont="1" applyFill="1"/>
    <xf numFmtId="0" fontId="7" fillId="0" borderId="0" xfId="0" applyFont="1" applyAlignment="1">
      <alignment vertical="center" wrapText="1"/>
    </xf>
    <xf numFmtId="14" fontId="7" fillId="0" borderId="0" xfId="0" applyNumberFormat="1" applyFont="1"/>
    <xf numFmtId="3" fontId="7" fillId="0" borderId="0" xfId="0" applyNumberFormat="1" applyFont="1"/>
    <xf numFmtId="0" fontId="3" fillId="0" borderId="0" xfId="1" applyFont="1" applyAlignment="1" applyProtection="1"/>
    <xf numFmtId="0" fontId="10" fillId="0" borderId="0" xfId="0" applyFont="1" applyBorder="1" applyAlignment="1">
      <alignment horizontal="left" vertical="center"/>
    </xf>
    <xf numFmtId="0" fontId="10" fillId="0" borderId="0" xfId="0" applyFont="1" applyBorder="1" applyAlignment="1">
      <alignment horizontal="left" vertical="center" wrapText="1"/>
    </xf>
    <xf numFmtId="0" fontId="7" fillId="0" borderId="0" xfId="0" applyFont="1" applyAlignment="1">
      <alignment vertical="center"/>
    </xf>
    <xf numFmtId="0" fontId="13" fillId="0" borderId="1" xfId="0" applyFont="1" applyBorder="1" applyAlignment="1">
      <alignment horizontal="center" vertical="center" wrapText="1"/>
    </xf>
    <xf numFmtId="0" fontId="13" fillId="0" borderId="0" xfId="0" applyFont="1" applyAlignment="1">
      <alignment horizontal="center" vertical="center"/>
    </xf>
    <xf numFmtId="0" fontId="14" fillId="0" borderId="0" xfId="0" applyFont="1" applyBorder="1" applyAlignment="1">
      <alignment horizontal="center" vertical="center"/>
    </xf>
    <xf numFmtId="0" fontId="14" fillId="0" borderId="0" xfId="0" applyFont="1" applyBorder="1" applyAlignment="1">
      <alignment vertical="center"/>
    </xf>
    <xf numFmtId="0" fontId="7" fillId="0" borderId="0" xfId="0" applyFont="1" applyFill="1" applyAlignment="1">
      <alignment vertical="center" wrapText="1"/>
    </xf>
    <xf numFmtId="0" fontId="9" fillId="0" borderId="0" xfId="0" applyFont="1" applyFill="1" applyAlignment="1">
      <alignment horizontal="center" vertical="center"/>
    </xf>
    <xf numFmtId="0" fontId="7" fillId="0" borderId="0" xfId="0" applyFont="1" applyFill="1" applyAlignment="1">
      <alignment vertical="center"/>
    </xf>
    <xf numFmtId="0" fontId="7" fillId="0" borderId="0" xfId="0" applyFont="1" applyBorder="1" applyAlignment="1">
      <alignment vertical="center"/>
    </xf>
    <xf numFmtId="0" fontId="9" fillId="0" borderId="0" xfId="0" applyFont="1" applyBorder="1" applyAlignment="1">
      <alignment vertical="center"/>
    </xf>
    <xf numFmtId="3" fontId="17" fillId="0" borderId="0" xfId="0" applyNumberFormat="1" applyFont="1"/>
    <xf numFmtId="0" fontId="9" fillId="2" borderId="0" xfId="0" applyFont="1" applyFill="1" applyBorder="1" applyAlignment="1">
      <alignment vertical="center"/>
    </xf>
    <xf numFmtId="0" fontId="18" fillId="0" borderId="0" xfId="0" applyFont="1" applyBorder="1" applyAlignment="1">
      <alignment vertical="center"/>
    </xf>
    <xf numFmtId="0" fontId="10" fillId="0" borderId="0" xfId="0" applyFont="1" applyAlignment="1">
      <alignment vertical="center" wrapText="1"/>
    </xf>
    <xf numFmtId="0" fontId="17" fillId="0" borderId="0" xfId="0" applyFont="1"/>
    <xf numFmtId="0" fontId="9" fillId="0" borderId="0" xfId="0" applyFont="1" applyAlignment="1"/>
    <xf numFmtId="0" fontId="18" fillId="0" borderId="0" xfId="0" applyFont="1"/>
    <xf numFmtId="0" fontId="11" fillId="0" borderId="0" xfId="0" applyFont="1" applyFill="1" applyAlignment="1">
      <alignment horizontal="center" vertical="center"/>
    </xf>
    <xf numFmtId="0" fontId="7" fillId="2" borderId="0" xfId="0" applyFont="1" applyFill="1"/>
    <xf numFmtId="10" fontId="7" fillId="0" borderId="0" xfId="6" applyNumberFormat="1" applyFont="1"/>
    <xf numFmtId="9" fontId="7" fillId="0" borderId="0" xfId="6" applyFont="1"/>
    <xf numFmtId="167" fontId="9" fillId="0" borderId="0" xfId="0" applyNumberFormat="1" applyFont="1" applyBorder="1" applyAlignment="1">
      <alignment horizontal="center" vertical="center"/>
    </xf>
    <xf numFmtId="168" fontId="9" fillId="0" borderId="0" xfId="0" applyNumberFormat="1" applyFont="1" applyBorder="1" applyAlignment="1">
      <alignment horizontal="center" vertical="center"/>
    </xf>
    <xf numFmtId="0" fontId="7" fillId="0" borderId="0" xfId="0" applyFont="1" applyFill="1" applyBorder="1"/>
    <xf numFmtId="0" fontId="7" fillId="0" borderId="0" xfId="0" applyFont="1" applyBorder="1"/>
    <xf numFmtId="167" fontId="6" fillId="0" borderId="0" xfId="0" applyNumberFormat="1" applyFont="1" applyBorder="1" applyAlignment="1">
      <alignment horizontal="center" vertical="center"/>
    </xf>
    <xf numFmtId="168" fontId="1" fillId="0" borderId="0" xfId="0" applyNumberFormat="1" applyFont="1" applyBorder="1" applyAlignment="1">
      <alignment horizontal="center" vertical="center"/>
    </xf>
    <xf numFmtId="20" fontId="7" fillId="0" borderId="0" xfId="0" applyNumberFormat="1" applyFont="1"/>
    <xf numFmtId="0" fontId="17" fillId="0" borderId="0" xfId="0" applyFont="1" applyAlignment="1">
      <alignment vertical="center"/>
    </xf>
    <xf numFmtId="0" fontId="17" fillId="0" borderId="0" xfId="0" applyFont="1" applyAlignment="1">
      <alignment horizontal="left" vertical="center"/>
    </xf>
    <xf numFmtId="0" fontId="28" fillId="0" borderId="0" xfId="0" applyFont="1"/>
    <xf numFmtId="0" fontId="29" fillId="0" borderId="0" xfId="0" applyFont="1" applyAlignment="1">
      <alignment horizontal="left" vertical="center" wrapText="1"/>
    </xf>
    <xf numFmtId="0" fontId="24" fillId="0" borderId="0" xfId="0" applyFont="1"/>
    <xf numFmtId="0" fontId="11" fillId="2" borderId="0" xfId="0" applyFont="1" applyFill="1" applyAlignment="1">
      <alignment horizontal="center" vertical="center"/>
    </xf>
    <xf numFmtId="9" fontId="7" fillId="0" borderId="0" xfId="0" applyNumberFormat="1" applyFont="1"/>
    <xf numFmtId="165" fontId="7" fillId="0" borderId="0" xfId="0" applyNumberFormat="1" applyFont="1"/>
    <xf numFmtId="0" fontId="16" fillId="0" borderId="0" xfId="0" applyFont="1"/>
    <xf numFmtId="10" fontId="7" fillId="0" borderId="0" xfId="0" applyNumberFormat="1" applyFont="1"/>
    <xf numFmtId="172" fontId="7" fillId="0" borderId="0" xfId="0" applyNumberFormat="1" applyFont="1"/>
    <xf numFmtId="167" fontId="7" fillId="0" borderId="0" xfId="0" applyNumberFormat="1" applyFont="1"/>
    <xf numFmtId="0" fontId="24" fillId="0" borderId="0" xfId="0" applyFont="1" applyAlignment="1">
      <alignment horizontal="left" vertical="center" wrapText="1"/>
    </xf>
    <xf numFmtId="0" fontId="21" fillId="0" borderId="0" xfId="0" applyFont="1" applyBorder="1" applyAlignment="1">
      <alignment horizontal="center" vertical="center" wrapText="1"/>
    </xf>
    <xf numFmtId="0" fontId="32" fillId="0" borderId="0" xfId="0" applyFont="1" applyFill="1" applyBorder="1" applyAlignment="1">
      <alignment horizontal="left" vertical="center" wrapText="1" readingOrder="1"/>
    </xf>
    <xf numFmtId="3" fontId="32" fillId="0" borderId="0" xfId="0" applyNumberFormat="1" applyFont="1" applyFill="1" applyBorder="1" applyAlignment="1">
      <alignment horizontal="right" vertical="center" wrapText="1"/>
    </xf>
    <xf numFmtId="3" fontId="15" fillId="0" borderId="0" xfId="0" applyNumberFormat="1" applyFont="1" applyFill="1" applyBorder="1" applyAlignment="1">
      <alignment horizontal="right" vertical="center" wrapText="1"/>
    </xf>
    <xf numFmtId="0" fontId="33" fillId="0" borderId="0" xfId="0" applyFont="1" applyBorder="1" applyAlignment="1"/>
    <xf numFmtId="0" fontId="34" fillId="0" borderId="0" xfId="0" applyFont="1" applyBorder="1" applyAlignment="1">
      <alignment vertical="center" wrapText="1"/>
    </xf>
    <xf numFmtId="14" fontId="32" fillId="0" borderId="0" xfId="0" applyNumberFormat="1" applyFont="1" applyBorder="1" applyAlignment="1">
      <alignment horizontal="right" vertical="center" wrapText="1"/>
    </xf>
    <xf numFmtId="0" fontId="32" fillId="0" borderId="0" xfId="0" applyFont="1" applyBorder="1" applyAlignment="1">
      <alignment horizontal="right" vertical="center" wrapText="1"/>
    </xf>
    <xf numFmtId="0" fontId="6" fillId="2" borderId="0" xfId="0" applyFont="1" applyFill="1" applyBorder="1" applyAlignment="1">
      <alignment vertical="center"/>
    </xf>
    <xf numFmtId="0" fontId="16" fillId="2" borderId="0" xfId="0" applyFont="1" applyFill="1"/>
    <xf numFmtId="0" fontId="34" fillId="0" borderId="0" xfId="0" applyFont="1" applyBorder="1" applyAlignment="1">
      <alignment horizontal="center" vertical="center" wrapText="1"/>
    </xf>
    <xf numFmtId="0" fontId="32" fillId="2" borderId="0" xfId="0" applyFont="1" applyFill="1" applyBorder="1" applyAlignment="1">
      <alignment horizontal="left" vertical="center" wrapText="1" readingOrder="1"/>
    </xf>
    <xf numFmtId="3" fontId="32" fillId="2" borderId="0" xfId="0" applyNumberFormat="1" applyFont="1" applyFill="1" applyBorder="1" applyAlignment="1">
      <alignment horizontal="right" vertical="center" wrapText="1"/>
    </xf>
    <xf numFmtId="166" fontId="35" fillId="2" borderId="0" xfId="0" applyNumberFormat="1" applyFont="1" applyFill="1" applyBorder="1" applyAlignment="1">
      <alignment vertical="center"/>
    </xf>
    <xf numFmtId="3" fontId="15" fillId="2" borderId="0" xfId="0" applyNumberFormat="1" applyFont="1" applyFill="1" applyBorder="1" applyAlignment="1">
      <alignment horizontal="right" vertical="center" wrapText="1"/>
    </xf>
    <xf numFmtId="0" fontId="12" fillId="2" borderId="0" xfId="0" applyFont="1" applyFill="1" applyBorder="1" applyAlignment="1">
      <alignment horizontal="left" vertical="center" readingOrder="1"/>
    </xf>
    <xf numFmtId="167" fontId="37" fillId="2" borderId="0" xfId="0" applyNumberFormat="1" applyFont="1" applyFill="1" applyAlignment="1">
      <alignment horizontal="center" vertical="center"/>
    </xf>
    <xf numFmtId="0" fontId="21" fillId="0" borderId="0" xfId="0" applyFont="1" applyBorder="1" applyAlignment="1">
      <alignment horizontal="center" vertical="center" wrapText="1"/>
    </xf>
    <xf numFmtId="49" fontId="17" fillId="0" borderId="0" xfId="0" applyNumberFormat="1" applyFont="1" applyAlignment="1">
      <alignment vertical="center"/>
    </xf>
    <xf numFmtId="9" fontId="7" fillId="0" borderId="0" xfId="6" applyNumberFormat="1" applyFont="1"/>
    <xf numFmtId="0" fontId="39" fillId="0" borderId="0" xfId="0" applyFont="1"/>
    <xf numFmtId="0" fontId="7" fillId="0" borderId="0" xfId="0" applyFont="1" applyAlignment="1"/>
    <xf numFmtId="0" fontId="0" fillId="2" borderId="0" xfId="0" applyFill="1"/>
    <xf numFmtId="0" fontId="42" fillId="2" borderId="0" xfId="0" applyFont="1" applyFill="1" applyAlignment="1">
      <alignment vertical="center"/>
    </xf>
    <xf numFmtId="0" fontId="42" fillId="2" borderId="0" xfId="0" applyFont="1" applyFill="1"/>
    <xf numFmtId="0" fontId="0" fillId="2" borderId="0" xfId="0" applyFill="1" applyAlignment="1">
      <alignment vertical="center"/>
    </xf>
    <xf numFmtId="0" fontId="45" fillId="2" borderId="0" xfId="1" applyFont="1" applyFill="1" applyAlignment="1" applyProtection="1">
      <alignment horizontal="left" vertical="center"/>
    </xf>
    <xf numFmtId="0" fontId="13" fillId="2" borderId="0" xfId="0" applyFont="1" applyFill="1"/>
    <xf numFmtId="0" fontId="46" fillId="0" borderId="0" xfId="0" applyFont="1" applyFill="1" applyAlignment="1">
      <alignment vertical="center"/>
    </xf>
    <xf numFmtId="0" fontId="47" fillId="0" borderId="0" xfId="0" applyFont="1" applyFill="1" applyAlignment="1">
      <alignment vertical="center"/>
    </xf>
    <xf numFmtId="0" fontId="48" fillId="0" borderId="0" xfId="0" applyFont="1" applyFill="1"/>
    <xf numFmtId="0" fontId="39" fillId="0" borderId="0" xfId="0" applyFont="1" applyFill="1"/>
    <xf numFmtId="0" fontId="0" fillId="0" borderId="0" xfId="0" applyFill="1" applyAlignment="1">
      <alignment vertical="center"/>
    </xf>
    <xf numFmtId="0" fontId="0" fillId="0" borderId="0" xfId="0" applyFill="1"/>
    <xf numFmtId="0" fontId="42" fillId="0" borderId="0" xfId="0" applyFont="1" applyFill="1" applyAlignment="1">
      <alignment vertical="center"/>
    </xf>
    <xf numFmtId="0" fontId="42" fillId="0" borderId="0" xfId="0" applyFont="1" applyFill="1"/>
    <xf numFmtId="0" fontId="43" fillId="0" borderId="0" xfId="0" applyFont="1" applyFill="1" applyAlignment="1">
      <alignment vertical="center"/>
    </xf>
    <xf numFmtId="0" fontId="43" fillId="0" borderId="0" xfId="0" applyFont="1" applyFill="1"/>
    <xf numFmtId="15" fontId="0" fillId="0" borderId="0" xfId="0" applyNumberFormat="1"/>
    <xf numFmtId="0" fontId="44" fillId="0" borderId="0" xfId="1" applyFont="1" applyFill="1" applyAlignment="1" applyProtection="1">
      <alignment vertical="center"/>
    </xf>
    <xf numFmtId="0" fontId="45" fillId="0" borderId="0" xfId="1" applyFont="1" applyFill="1" applyAlignment="1" applyProtection="1">
      <alignment horizontal="left" vertical="center"/>
    </xf>
    <xf numFmtId="0" fontId="0" fillId="0" borderId="0" xfId="0" applyAlignment="1">
      <alignment vertical="center"/>
    </xf>
    <xf numFmtId="3" fontId="11" fillId="0" borderId="0" xfId="0" applyNumberFormat="1" applyFont="1" applyFill="1" applyAlignment="1">
      <alignment horizontal="center" vertical="center"/>
    </xf>
    <xf numFmtId="3" fontId="7" fillId="0" borderId="0" xfId="0" applyNumberFormat="1" applyFont="1" applyFill="1"/>
    <xf numFmtId="3" fontId="49" fillId="0" borderId="0" xfId="0" applyNumberFormat="1" applyFont="1"/>
    <xf numFmtId="3" fontId="51" fillId="0" borderId="0" xfId="0" applyNumberFormat="1" applyFont="1"/>
    <xf numFmtId="3" fontId="21" fillId="0" borderId="0" xfId="0" applyNumberFormat="1" applyFont="1" applyAlignment="1">
      <alignment horizontal="center" vertical="center" wrapText="1"/>
    </xf>
    <xf numFmtId="3" fontId="52" fillId="0" borderId="0" xfId="0" applyNumberFormat="1" applyFont="1" applyFill="1" applyBorder="1"/>
    <xf numFmtId="3" fontId="52" fillId="0" borderId="0" xfId="0" applyNumberFormat="1" applyFont="1" applyFill="1" applyBorder="1" applyAlignment="1">
      <alignment horizontal="center" vertical="center"/>
    </xf>
    <xf numFmtId="3" fontId="7" fillId="0" borderId="0" xfId="0" applyNumberFormat="1" applyFont="1" applyAlignment="1">
      <alignment vertical="center"/>
    </xf>
    <xf numFmtId="3" fontId="18" fillId="0" borderId="0" xfId="0" applyNumberFormat="1" applyFont="1"/>
    <xf numFmtId="165" fontId="18" fillId="0" borderId="0" xfId="6" applyNumberFormat="1" applyFont="1"/>
    <xf numFmtId="165" fontId="7" fillId="0" borderId="0" xfId="6" applyNumberFormat="1" applyFont="1"/>
    <xf numFmtId="0" fontId="49" fillId="0" borderId="0" xfId="0" applyFont="1"/>
    <xf numFmtId="0" fontId="0" fillId="0" borderId="0" xfId="0" applyBorder="1"/>
    <xf numFmtId="3" fontId="52" fillId="0" borderId="0" xfId="2" applyNumberFormat="1" applyFont="1" applyFill="1" applyBorder="1" applyAlignment="1">
      <alignment horizontal="left" vertical="center"/>
    </xf>
    <xf numFmtId="3" fontId="52" fillId="0" borderId="0" xfId="2" applyNumberFormat="1" applyFont="1" applyFill="1" applyBorder="1" applyAlignment="1">
      <alignment horizontal="center" vertical="center"/>
    </xf>
    <xf numFmtId="3" fontId="56" fillId="0" borderId="0" xfId="0" applyNumberFormat="1" applyFont="1"/>
    <xf numFmtId="10" fontId="18" fillId="0" borderId="0" xfId="0" applyNumberFormat="1" applyFont="1" applyBorder="1" applyAlignment="1">
      <alignment vertical="center"/>
    </xf>
    <xf numFmtId="0" fontId="54" fillId="0" borderId="0" xfId="0" applyFont="1" applyBorder="1" applyAlignment="1">
      <alignment vertical="center"/>
    </xf>
    <xf numFmtId="0" fontId="19" fillId="0" borderId="0" xfId="0" applyFont="1"/>
    <xf numFmtId="3" fontId="1" fillId="0" borderId="0" xfId="3" applyNumberFormat="1" applyFont="1" applyBorder="1" applyAlignment="1">
      <alignment horizontal="center" vertical="center"/>
    </xf>
    <xf numFmtId="0" fontId="52" fillId="0" borderId="0" xfId="0" applyFont="1" applyBorder="1" applyAlignment="1">
      <alignment vertical="center"/>
    </xf>
    <xf numFmtId="0" fontId="7" fillId="2" borderId="0" xfId="0" applyFont="1" applyFill="1" applyBorder="1"/>
    <xf numFmtId="0" fontId="30" fillId="0" borderId="5" xfId="3" applyFont="1" applyBorder="1" applyAlignment="1">
      <alignment horizontal="center" vertical="center"/>
    </xf>
    <xf numFmtId="3" fontId="1" fillId="2" borderId="0" xfId="3" applyNumberFormat="1" applyFont="1" applyFill="1" applyBorder="1" applyAlignment="1">
      <alignment horizontal="center" vertical="center"/>
    </xf>
    <xf numFmtId="4" fontId="58" fillId="0" borderId="0" xfId="3" applyNumberFormat="1" applyFont="1" applyBorder="1" applyAlignment="1">
      <alignment vertical="center"/>
    </xf>
    <xf numFmtId="3" fontId="58" fillId="0" borderId="0" xfId="3" applyNumberFormat="1" applyFont="1" applyBorder="1" applyAlignment="1">
      <alignment horizontal="center" vertical="center"/>
    </xf>
    <xf numFmtId="0" fontId="58" fillId="0" borderId="0" xfId="3" applyFont="1" applyBorder="1" applyAlignment="1">
      <alignment vertical="center"/>
    </xf>
    <xf numFmtId="0" fontId="18" fillId="0" borderId="0" xfId="0" applyFont="1" applyFill="1" applyBorder="1" applyAlignment="1">
      <alignment vertical="center"/>
    </xf>
    <xf numFmtId="0" fontId="54" fillId="0" borderId="0" xfId="0" applyFont="1" applyFill="1" applyBorder="1" applyAlignment="1">
      <alignment horizontal="center" vertical="center"/>
    </xf>
    <xf numFmtId="0" fontId="30" fillId="0" borderId="0" xfId="3" applyFont="1" applyBorder="1" applyAlignment="1">
      <alignment horizontal="center" vertical="center"/>
    </xf>
    <xf numFmtId="3" fontId="56" fillId="0" borderId="0" xfId="0" applyNumberFormat="1" applyFont="1" applyAlignment="1">
      <alignment vertical="top"/>
    </xf>
    <xf numFmtId="3" fontId="56" fillId="0" borderId="0" xfId="0" applyNumberFormat="1" applyFont="1" applyAlignment="1"/>
    <xf numFmtId="0" fontId="9" fillId="0" borderId="2" xfId="0" applyFont="1" applyBorder="1" applyAlignment="1">
      <alignment vertical="center"/>
    </xf>
    <xf numFmtId="0" fontId="1" fillId="2" borderId="0" xfId="0" applyFont="1" applyFill="1" applyBorder="1" applyAlignment="1">
      <alignment vertical="center"/>
    </xf>
    <xf numFmtId="0" fontId="9" fillId="0" borderId="0" xfId="0" applyFont="1" applyAlignment="1">
      <alignment vertical="center"/>
    </xf>
    <xf numFmtId="0" fontId="9" fillId="0" borderId="2" xfId="0" applyFont="1" applyBorder="1"/>
    <xf numFmtId="0" fontId="1" fillId="2" borderId="0" xfId="1" applyFont="1" applyFill="1" applyBorder="1" applyAlignment="1" applyProtection="1">
      <alignment vertical="center"/>
    </xf>
    <xf numFmtId="0" fontId="9" fillId="2" borderId="0" xfId="0" applyFont="1" applyFill="1" applyAlignment="1">
      <alignment vertical="center"/>
    </xf>
    <xf numFmtId="0" fontId="15" fillId="0" borderId="0" xfId="0" applyFont="1" applyFill="1" applyBorder="1" applyAlignment="1">
      <alignment horizontal="left" vertical="center" wrapText="1"/>
    </xf>
    <xf numFmtId="0" fontId="1" fillId="0" borderId="0" xfId="1" applyFont="1" applyFill="1" applyBorder="1" applyAlignment="1" applyProtection="1">
      <alignment vertical="center"/>
    </xf>
    <xf numFmtId="0" fontId="15" fillId="0" borderId="0" xfId="0" applyFont="1" applyBorder="1" applyAlignment="1">
      <alignment horizontal="center" vertical="center" wrapText="1"/>
    </xf>
    <xf numFmtId="0" fontId="7" fillId="0" borderId="2" xfId="0" applyFont="1" applyBorder="1"/>
    <xf numFmtId="0" fontId="7" fillId="0" borderId="0" xfId="0" applyFont="1" applyAlignment="1">
      <alignment horizontal="center" vertical="center" wrapText="1"/>
    </xf>
    <xf numFmtId="0" fontId="66" fillId="0" borderId="0" xfId="0" applyFont="1" applyBorder="1" applyAlignment="1">
      <alignment horizontal="left" wrapText="1"/>
    </xf>
    <xf numFmtId="3" fontId="67" fillId="2" borderId="0" xfId="0" applyNumberFormat="1" applyFont="1" applyFill="1"/>
    <xf numFmtId="0" fontId="0" fillId="2" borderId="0" xfId="0" applyFill="1" applyAlignment="1">
      <alignment horizontal="center"/>
    </xf>
    <xf numFmtId="0" fontId="69" fillId="2" borderId="0" xfId="0" applyFont="1" applyFill="1"/>
    <xf numFmtId="166" fontId="68" fillId="0" borderId="0" xfId="0" applyNumberFormat="1" applyFont="1" applyBorder="1" applyAlignment="1">
      <alignment vertical="center"/>
    </xf>
    <xf numFmtId="0" fontId="67" fillId="0" borderId="0" xfId="0" applyFont="1"/>
    <xf numFmtId="0" fontId="70" fillId="0" borderId="0" xfId="0" applyFont="1"/>
    <xf numFmtId="166" fontId="23" fillId="0" borderId="0" xfId="0" applyNumberFormat="1" applyFont="1" applyBorder="1" applyAlignment="1">
      <alignment vertical="center"/>
    </xf>
    <xf numFmtId="0" fontId="17" fillId="2" borderId="0" xfId="0" applyFont="1" applyFill="1" applyAlignment="1">
      <alignment horizontal="left" vertical="center" wrapText="1"/>
    </xf>
    <xf numFmtId="0" fontId="0" fillId="0" borderId="0" xfId="0" applyFont="1"/>
    <xf numFmtId="0" fontId="71" fillId="0" borderId="0" xfId="0" applyFont="1"/>
    <xf numFmtId="0" fontId="17" fillId="2" borderId="0" xfId="0" applyFont="1" applyFill="1" applyAlignment="1">
      <alignment horizontal="left" vertical="center"/>
    </xf>
    <xf numFmtId="0" fontId="72" fillId="0" borderId="0" xfId="1" applyFont="1" applyAlignment="1" applyProtection="1"/>
    <xf numFmtId="0" fontId="0" fillId="0" borderId="0" xfId="0" applyAlignment="1">
      <alignment horizontal="center" vertical="center"/>
    </xf>
    <xf numFmtId="170" fontId="11" fillId="0" borderId="0" xfId="2" applyNumberFormat="1" applyFont="1" applyFill="1" applyAlignment="1">
      <alignment horizontal="center" vertical="center"/>
    </xf>
    <xf numFmtId="0" fontId="11" fillId="0" borderId="0" xfId="0" applyNumberFormat="1" applyFont="1" applyFill="1" applyAlignment="1">
      <alignment horizontal="center" vertical="center"/>
    </xf>
    <xf numFmtId="0" fontId="0" fillId="0" borderId="0" xfId="0" applyFill="1" applyAlignment="1">
      <alignment horizontal="center" vertical="center"/>
    </xf>
    <xf numFmtId="0" fontId="64" fillId="0" borderId="0" xfId="0" applyFont="1" applyAlignment="1">
      <alignment horizontal="center" vertical="center" wrapText="1"/>
    </xf>
    <xf numFmtId="0" fontId="64" fillId="0" borderId="0" xfId="0" applyFont="1" applyFill="1" applyAlignment="1">
      <alignment horizontal="center" vertical="center" wrapText="1"/>
    </xf>
    <xf numFmtId="0" fontId="9" fillId="0" borderId="0" xfId="0" applyFont="1" applyFill="1" applyBorder="1" applyAlignment="1">
      <alignment horizontal="center" vertical="center"/>
    </xf>
    <xf numFmtId="0" fontId="75" fillId="0" borderId="0" xfId="0" applyFont="1" applyFill="1"/>
    <xf numFmtId="0" fontId="74" fillId="0" borderId="0" xfId="0" applyFont="1" applyFill="1" applyAlignment="1">
      <alignment horizontal="center" vertical="center" wrapText="1"/>
    </xf>
    <xf numFmtId="0" fontId="63" fillId="0" borderId="0" xfId="0" applyFont="1" applyFill="1"/>
    <xf numFmtId="0" fontId="76" fillId="0" borderId="0" xfId="0" applyFont="1" applyFill="1" applyAlignment="1">
      <alignment horizontal="center" vertical="center" wrapText="1"/>
    </xf>
    <xf numFmtId="0" fontId="10" fillId="0" borderId="0" xfId="0" applyFont="1" applyAlignment="1">
      <alignment vertical="center"/>
    </xf>
    <xf numFmtId="170" fontId="0" fillId="0" borderId="0" xfId="2" applyNumberFormat="1" applyFont="1" applyAlignment="1">
      <alignment horizontal="center" vertical="center"/>
    </xf>
    <xf numFmtId="0" fontId="0" fillId="0" borderId="0" xfId="0" applyNumberFormat="1" applyAlignment="1">
      <alignment horizontal="center" vertical="center"/>
    </xf>
    <xf numFmtId="1" fontId="7" fillId="0" borderId="0" xfId="0" applyNumberFormat="1" applyFont="1"/>
    <xf numFmtId="174" fontId="7" fillId="0" borderId="0" xfId="0" applyNumberFormat="1" applyFont="1"/>
    <xf numFmtId="10" fontId="9" fillId="0" borderId="0" xfId="6" applyNumberFormat="1" applyFont="1"/>
    <xf numFmtId="0" fontId="10" fillId="0" borderId="0" xfId="0" applyFont="1" applyBorder="1" applyAlignment="1">
      <alignment vertical="center"/>
    </xf>
    <xf numFmtId="0" fontId="7" fillId="0" borderId="0" xfId="0" applyFont="1" applyAlignment="1">
      <alignment wrapText="1"/>
    </xf>
    <xf numFmtId="0" fontId="27" fillId="0" borderId="0" xfId="0" applyFont="1" applyAlignment="1">
      <alignment horizontal="left"/>
    </xf>
    <xf numFmtId="0" fontId="17" fillId="0" borderId="0" xfId="0" applyFont="1" applyBorder="1" applyAlignment="1">
      <alignment horizontal="left" vertical="center"/>
    </xf>
    <xf numFmtId="14" fontId="30" fillId="0" borderId="0" xfId="0" applyNumberFormat="1" applyFont="1" applyBorder="1" applyAlignment="1">
      <alignment horizontal="center" wrapText="1"/>
    </xf>
    <xf numFmtId="0" fontId="17" fillId="0" borderId="0" xfId="0" applyFont="1" applyAlignment="1">
      <alignment vertical="center" wrapText="1"/>
    </xf>
    <xf numFmtId="170" fontId="7" fillId="0" borderId="0" xfId="0" applyNumberFormat="1" applyFont="1"/>
    <xf numFmtId="165" fontId="19" fillId="0" borderId="0" xfId="6" applyNumberFormat="1" applyFont="1" applyBorder="1"/>
    <xf numFmtId="10" fontId="1" fillId="0" borderId="0" xfId="6" applyNumberFormat="1" applyFont="1" applyAlignment="1">
      <alignment horizontal="center" vertical="center"/>
    </xf>
    <xf numFmtId="3" fontId="19" fillId="0" borderId="0" xfId="0" applyNumberFormat="1" applyFont="1" applyAlignment="1">
      <alignment vertical="center"/>
    </xf>
    <xf numFmtId="3" fontId="56" fillId="0" borderId="0" xfId="0" applyNumberFormat="1" applyFont="1" applyBorder="1"/>
    <xf numFmtId="3" fontId="7" fillId="0" borderId="0" xfId="0" applyNumberFormat="1" applyFont="1" applyBorder="1"/>
    <xf numFmtId="3" fontId="79" fillId="0" borderId="0" xfId="0" applyNumberFormat="1" applyFont="1"/>
    <xf numFmtId="3" fontId="79" fillId="0" borderId="0" xfId="0" applyNumberFormat="1" applyFont="1" applyAlignment="1">
      <alignment horizontal="center" vertical="center"/>
    </xf>
    <xf numFmtId="3" fontId="19" fillId="0" borderId="0" xfId="0" applyNumberFormat="1" applyFont="1"/>
    <xf numFmtId="3" fontId="19" fillId="0" borderId="0" xfId="0" applyNumberFormat="1" applyFont="1" applyFill="1"/>
    <xf numFmtId="3" fontId="79" fillId="0" borderId="0" xfId="0" applyNumberFormat="1" applyFont="1" applyFill="1" applyBorder="1" applyAlignment="1">
      <alignment horizontal="left"/>
    </xf>
    <xf numFmtId="3" fontId="79" fillId="0" borderId="0" xfId="0" applyNumberFormat="1" applyFont="1" applyFill="1" applyBorder="1" applyAlignment="1">
      <alignment horizontal="center" vertical="center"/>
    </xf>
    <xf numFmtId="0" fontId="83" fillId="0" borderId="0" xfId="0" applyFont="1"/>
    <xf numFmtId="0" fontId="27" fillId="0" borderId="0" xfId="0" applyFont="1" applyFill="1" applyAlignment="1"/>
    <xf numFmtId="0" fontId="27" fillId="0" borderId="0" xfId="0" applyFont="1" applyFill="1" applyAlignment="1">
      <alignment horizontal="center"/>
    </xf>
    <xf numFmtId="0" fontId="7" fillId="0" borderId="10" xfId="0" applyFont="1" applyBorder="1"/>
    <xf numFmtId="0" fontId="7" fillId="0" borderId="11" xfId="0" applyFont="1" applyBorder="1"/>
    <xf numFmtId="0" fontId="27" fillId="0" borderId="0" xfId="0" applyFont="1" applyFill="1" applyBorder="1" applyAlignment="1">
      <alignment vertical="center"/>
    </xf>
    <xf numFmtId="0" fontId="9" fillId="0" borderId="0" xfId="0" applyFont="1" applyFill="1" applyAlignment="1">
      <alignment vertical="center"/>
    </xf>
    <xf numFmtId="10" fontId="9" fillId="0" borderId="0" xfId="6" applyNumberFormat="1" applyFont="1" applyFill="1"/>
    <xf numFmtId="0" fontId="84" fillId="0" borderId="0" xfId="0" applyFont="1"/>
    <xf numFmtId="174" fontId="7" fillId="0" borderId="0" xfId="0" applyNumberFormat="1" applyFont="1" applyBorder="1"/>
    <xf numFmtId="0" fontId="7" fillId="0" borderId="12" xfId="0" applyFont="1" applyBorder="1"/>
    <xf numFmtId="0" fontId="7" fillId="0" borderId="13" xfId="0" applyFont="1" applyBorder="1"/>
    <xf numFmtId="174" fontId="7" fillId="0" borderId="13" xfId="0" applyNumberFormat="1" applyFont="1" applyBorder="1"/>
    <xf numFmtId="0" fontId="7" fillId="0" borderId="14" xfId="0" applyFont="1" applyBorder="1"/>
    <xf numFmtId="165" fontId="79" fillId="0" borderId="0" xfId="6" applyNumberFormat="1" applyFont="1" applyFill="1" applyBorder="1" applyAlignment="1">
      <alignment horizontal="center"/>
    </xf>
    <xf numFmtId="0" fontId="85" fillId="0" borderId="0" xfId="0" applyFont="1"/>
    <xf numFmtId="0" fontId="86" fillId="0" borderId="0" xfId="0" applyFont="1"/>
    <xf numFmtId="165" fontId="84" fillId="0" borderId="0" xfId="6" applyNumberFormat="1" applyFont="1" applyBorder="1"/>
    <xf numFmtId="165" fontId="84" fillId="0" borderId="0" xfId="0" applyNumberFormat="1" applyFont="1" applyFill="1"/>
    <xf numFmtId="0" fontId="30" fillId="0" borderId="16" xfId="0" applyFont="1" applyBorder="1" applyAlignment="1">
      <alignment horizontal="center" vertical="center" wrapText="1"/>
    </xf>
    <xf numFmtId="0" fontId="30" fillId="0" borderId="0" xfId="0" applyFont="1" applyBorder="1" applyAlignment="1">
      <alignment horizontal="left" wrapText="1"/>
    </xf>
    <xf numFmtId="0" fontId="30" fillId="0" borderId="17" xfId="0" applyFont="1" applyBorder="1" applyAlignment="1">
      <alignment horizontal="center" vertical="center" wrapText="1"/>
    </xf>
    <xf numFmtId="0" fontId="87" fillId="0" borderId="0" xfId="0" applyFont="1" applyBorder="1" applyAlignment="1">
      <alignment horizontal="center" vertical="center" wrapText="1"/>
    </xf>
    <xf numFmtId="0" fontId="87" fillId="2" borderId="0" xfId="0" applyFont="1" applyFill="1" applyBorder="1" applyAlignment="1">
      <alignment horizontal="center"/>
    </xf>
    <xf numFmtId="3" fontId="53" fillId="0" borderId="15" xfId="0" applyNumberFormat="1" applyFont="1" applyBorder="1" applyAlignment="1">
      <alignment horizontal="left" vertical="center"/>
    </xf>
    <xf numFmtId="0" fontId="87" fillId="2" borderId="15" xfId="0" applyFont="1" applyFill="1" applyBorder="1" applyAlignment="1">
      <alignment horizontal="center"/>
    </xf>
    <xf numFmtId="0" fontId="18" fillId="0" borderId="0" xfId="0" applyFont="1" applyBorder="1"/>
    <xf numFmtId="0" fontId="30" fillId="4" borderId="18" xfId="3" applyFont="1" applyFill="1" applyBorder="1" applyAlignment="1">
      <alignment vertical="center"/>
    </xf>
    <xf numFmtId="0" fontId="30" fillId="0" borderId="0" xfId="0" applyFont="1" applyBorder="1" applyAlignment="1">
      <alignment horizontal="left" vertical="center" wrapText="1" readingOrder="1"/>
    </xf>
    <xf numFmtId="0" fontId="49" fillId="0" borderId="0" xfId="0" applyFont="1" applyBorder="1"/>
    <xf numFmtId="0" fontId="30" fillId="4" borderId="0" xfId="3" applyFont="1" applyFill="1" applyBorder="1" applyAlignment="1">
      <alignment vertical="center"/>
    </xf>
    <xf numFmtId="0" fontId="18" fillId="0" borderId="0" xfId="0" applyFont="1" applyBorder="1" applyAlignment="1">
      <alignment horizontal="left"/>
    </xf>
    <xf numFmtId="3" fontId="53" fillId="0" borderId="24" xfId="0" applyNumberFormat="1" applyFont="1" applyBorder="1" applyAlignment="1">
      <alignment horizontal="left" vertical="center"/>
    </xf>
    <xf numFmtId="3" fontId="53" fillId="0" borderId="25" xfId="0" applyNumberFormat="1" applyFont="1" applyBorder="1" applyAlignment="1">
      <alignment horizontal="left" vertical="center"/>
    </xf>
    <xf numFmtId="3" fontId="53" fillId="0" borderId="26" xfId="0" applyNumberFormat="1" applyFont="1" applyBorder="1" applyAlignment="1">
      <alignment horizontal="left" vertical="center"/>
    </xf>
    <xf numFmtId="3" fontId="18" fillId="0" borderId="27" xfId="0" applyNumberFormat="1" applyFont="1" applyBorder="1" applyAlignment="1">
      <alignment horizontal="left" vertical="center"/>
    </xf>
    <xf numFmtId="0" fontId="87" fillId="2" borderId="27" xfId="0" applyFont="1" applyFill="1" applyBorder="1" applyAlignment="1">
      <alignment horizontal="center"/>
    </xf>
    <xf numFmtId="3" fontId="53" fillId="0" borderId="30" xfId="0" applyNumberFormat="1" applyFont="1" applyBorder="1" applyAlignment="1">
      <alignment horizontal="left" vertical="center"/>
    </xf>
    <xf numFmtId="3" fontId="53" fillId="0" borderId="30" xfId="2" applyNumberFormat="1" applyFont="1" applyFill="1" applyBorder="1" applyAlignment="1">
      <alignment horizontal="center" vertical="center"/>
    </xf>
    <xf numFmtId="3" fontId="53" fillId="0" borderId="30" xfId="2" applyNumberFormat="1" applyFont="1" applyBorder="1" applyAlignment="1">
      <alignment horizontal="center" vertical="center"/>
    </xf>
    <xf numFmtId="0" fontId="53" fillId="0" borderId="25" xfId="3" applyFont="1" applyBorder="1" applyAlignment="1">
      <alignment vertical="center"/>
    </xf>
    <xf numFmtId="0" fontId="53" fillId="0" borderId="29" xfId="3" applyFont="1" applyBorder="1" applyAlignment="1">
      <alignment vertical="center"/>
    </xf>
    <xf numFmtId="0" fontId="53" fillId="0" borderId="30" xfId="3" applyFont="1" applyBorder="1" applyAlignment="1">
      <alignment vertical="center"/>
    </xf>
    <xf numFmtId="0" fontId="26" fillId="0" borderId="27" xfId="0" applyFont="1" applyBorder="1" applyAlignment="1">
      <alignment horizontal="center" vertical="center" wrapText="1"/>
    </xf>
    <xf numFmtId="9" fontId="7" fillId="0" borderId="0" xfId="6" applyFont="1" applyBorder="1"/>
    <xf numFmtId="0" fontId="1" fillId="0" borderId="30" xfId="0" applyFont="1" applyBorder="1" applyAlignment="1">
      <alignment vertical="center" wrapText="1"/>
    </xf>
    <xf numFmtId="14" fontId="27" fillId="0" borderId="0" xfId="0" applyNumberFormat="1" applyFont="1" applyBorder="1" applyAlignment="1">
      <alignment horizontal="center" vertical="center" wrapText="1"/>
    </xf>
    <xf numFmtId="0" fontId="27" fillId="0" borderId="0" xfId="0" applyFont="1" applyBorder="1" applyAlignment="1">
      <alignment horizontal="left" vertical="center" wrapText="1"/>
    </xf>
    <xf numFmtId="0" fontId="1" fillId="0" borderId="25" xfId="0" applyFont="1" applyBorder="1" applyAlignment="1">
      <alignment horizontal="left" vertical="center" wrapText="1"/>
    </xf>
    <xf numFmtId="0" fontId="1" fillId="0" borderId="21" xfId="0" applyFont="1" applyBorder="1" applyAlignment="1">
      <alignment horizontal="justify" vertical="center" wrapText="1"/>
    </xf>
    <xf numFmtId="0" fontId="32" fillId="0" borderId="3" xfId="0" applyFont="1" applyBorder="1" applyAlignment="1">
      <alignment vertical="center" wrapText="1" readingOrder="1"/>
    </xf>
    <xf numFmtId="0" fontId="32" fillId="0" borderId="0" xfId="0" applyFont="1" applyBorder="1" applyAlignment="1">
      <alignment vertical="center" wrapText="1" readingOrder="1"/>
    </xf>
    <xf numFmtId="0" fontId="32" fillId="0" borderId="0" xfId="0" applyFont="1" applyBorder="1" applyAlignment="1">
      <alignment vertical="center" wrapText="1"/>
    </xf>
    <xf numFmtId="14" fontId="27" fillId="0" borderId="0" xfId="0" applyNumberFormat="1" applyFont="1" applyBorder="1" applyAlignment="1">
      <alignment horizontal="right" vertical="center" wrapText="1"/>
    </xf>
    <xf numFmtId="0" fontId="27" fillId="0" borderId="0" xfId="0" applyFont="1" applyBorder="1" applyAlignment="1">
      <alignment horizontal="right" vertical="center" wrapText="1"/>
    </xf>
    <xf numFmtId="0" fontId="27" fillId="0" borderId="0" xfId="0" applyFont="1" applyBorder="1" applyAlignment="1">
      <alignment horizontal="center" vertical="center" wrapText="1"/>
    </xf>
    <xf numFmtId="0" fontId="40" fillId="0" borderId="3" xfId="0" applyFont="1" applyBorder="1" applyAlignment="1">
      <alignment horizontal="left" vertical="center"/>
    </xf>
    <xf numFmtId="14" fontId="58" fillId="0" borderId="0" xfId="0" applyNumberFormat="1" applyFont="1" applyBorder="1" applyAlignment="1">
      <alignment horizontal="right" vertical="center" wrapText="1"/>
    </xf>
    <xf numFmtId="14" fontId="58" fillId="0" borderId="0" xfId="0" applyNumberFormat="1" applyFont="1" applyFill="1" applyBorder="1" applyAlignment="1">
      <alignment horizontal="right" vertical="center" wrapText="1"/>
    </xf>
    <xf numFmtId="14" fontId="27" fillId="0" borderId="0" xfId="0" applyNumberFormat="1" applyFont="1" applyBorder="1" applyAlignment="1">
      <alignment horizontal="right" vertical="center" wrapText="1" indent="1"/>
    </xf>
    <xf numFmtId="0" fontId="27" fillId="0" borderId="0" xfId="0" applyFont="1" applyBorder="1" applyAlignment="1">
      <alignment horizontal="right" vertical="center" wrapText="1" indent="1"/>
    </xf>
    <xf numFmtId="0" fontId="27" fillId="0" borderId="0" xfId="0" applyFont="1" applyBorder="1" applyAlignment="1">
      <alignment horizontal="right" vertical="center" indent="1"/>
    </xf>
    <xf numFmtId="0" fontId="9" fillId="0" borderId="0" xfId="0" applyFont="1" applyBorder="1"/>
    <xf numFmtId="0" fontId="1" fillId="0" borderId="27" xfId="0" applyFont="1" applyBorder="1" applyAlignment="1">
      <alignment horizontal="left" vertical="center" wrapText="1" readingOrder="1"/>
    </xf>
    <xf numFmtId="0" fontId="1" fillId="0" borderId="30" xfId="0" applyFont="1" applyBorder="1" applyAlignment="1">
      <alignment horizontal="left" vertical="center" wrapText="1" readingOrder="1"/>
    </xf>
    <xf numFmtId="0" fontId="1" fillId="0" borderId="25" xfId="0" applyFont="1" applyBorder="1" applyAlignment="1">
      <alignment horizontal="left" vertical="center" wrapText="1" readingOrder="1"/>
    </xf>
    <xf numFmtId="0" fontId="58" fillId="0" borderId="30" xfId="0" applyFont="1" applyBorder="1" applyAlignment="1">
      <alignment vertical="center" wrapText="1" readingOrder="1"/>
    </xf>
    <xf numFmtId="0" fontId="27" fillId="4" borderId="18" xfId="0" applyFont="1" applyFill="1" applyBorder="1" applyAlignment="1">
      <alignment vertical="center"/>
    </xf>
    <xf numFmtId="0" fontId="77" fillId="0" borderId="0" xfId="0" applyFont="1" applyFill="1" applyBorder="1" applyAlignment="1">
      <alignment vertical="center" wrapText="1"/>
    </xf>
    <xf numFmtId="0" fontId="26" fillId="2" borderId="0" xfId="0" applyFont="1" applyFill="1" applyBorder="1" applyAlignment="1">
      <alignment horizontal="right" vertical="center" wrapText="1"/>
    </xf>
    <xf numFmtId="0" fontId="14" fillId="0" borderId="40" xfId="0" applyFont="1" applyBorder="1" applyAlignment="1">
      <alignment horizontal="center" vertical="center"/>
    </xf>
    <xf numFmtId="0" fontId="14" fillId="0" borderId="41" xfId="0" applyFont="1" applyBorder="1" applyAlignment="1">
      <alignment horizontal="center" vertical="center"/>
    </xf>
    <xf numFmtId="0" fontId="14" fillId="0" borderId="40" xfId="0" applyFont="1" applyFill="1" applyBorder="1" applyAlignment="1">
      <alignment horizontal="center" vertical="center"/>
    </xf>
    <xf numFmtId="0" fontId="14" fillId="0" borderId="41" xfId="0" applyFont="1" applyFill="1" applyBorder="1" applyAlignment="1">
      <alignment horizontal="center" vertical="center"/>
    </xf>
    <xf numFmtId="0" fontId="14" fillId="0" borderId="40" xfId="0" applyFont="1" applyBorder="1" applyAlignment="1">
      <alignment vertical="center"/>
    </xf>
    <xf numFmtId="0" fontId="14" fillId="0" borderId="41" xfId="0" applyFont="1" applyBorder="1" applyAlignment="1">
      <alignment vertical="center"/>
    </xf>
    <xf numFmtId="0" fontId="14" fillId="0" borderId="42" xfId="0" applyFont="1" applyBorder="1" applyAlignment="1">
      <alignment horizontal="center" vertical="center"/>
    </xf>
    <xf numFmtId="0" fontId="14" fillId="0" borderId="43" xfId="0" applyFont="1" applyBorder="1" applyAlignment="1">
      <alignment horizontal="center" vertical="center"/>
    </xf>
    <xf numFmtId="0" fontId="14" fillId="0" borderId="44" xfId="0" applyFont="1" applyBorder="1" applyAlignment="1">
      <alignment horizontal="center" vertical="center"/>
    </xf>
    <xf numFmtId="0" fontId="95" fillId="0" borderId="0" xfId="0" applyFont="1"/>
    <xf numFmtId="14" fontId="27" fillId="0" borderId="0" xfId="0" applyNumberFormat="1" applyFont="1" applyFill="1" applyBorder="1" applyAlignment="1">
      <alignment horizontal="right" vertical="center" wrapText="1" indent="1"/>
    </xf>
    <xf numFmtId="0" fontId="1" fillId="0" borderId="25" xfId="0" applyFont="1" applyBorder="1" applyAlignment="1">
      <alignment vertical="center" wrapText="1" readingOrder="1"/>
    </xf>
    <xf numFmtId="0" fontId="1" fillId="0" borderId="28" xfId="0" applyFont="1" applyBorder="1" applyAlignment="1">
      <alignment horizontal="left" vertical="center" wrapText="1" readingOrder="1"/>
    </xf>
    <xf numFmtId="0" fontId="1" fillId="0" borderId="29" xfId="0" applyFont="1" applyBorder="1" applyAlignment="1">
      <alignment horizontal="left" vertical="center" wrapText="1" readingOrder="1"/>
    </xf>
    <xf numFmtId="0" fontId="94" fillId="0" borderId="0" xfId="0" applyFont="1" applyBorder="1" applyAlignment="1">
      <alignment horizontal="right" vertical="center" indent="1"/>
    </xf>
    <xf numFmtId="0" fontId="97" fillId="4" borderId="18" xfId="0" applyFont="1" applyFill="1" applyBorder="1" applyAlignment="1">
      <alignment vertical="center" readingOrder="1"/>
    </xf>
    <xf numFmtId="0" fontId="0" fillId="5" borderId="0" xfId="0" applyFont="1" applyFill="1" applyBorder="1" applyAlignment="1">
      <alignment horizontal="center" vertical="center" wrapText="1"/>
    </xf>
    <xf numFmtId="170" fontId="0" fillId="5" borderId="0" xfId="2" applyNumberFormat="1" applyFont="1" applyFill="1" applyBorder="1" applyAlignment="1">
      <alignment horizontal="center" vertical="center" wrapText="1"/>
    </xf>
    <xf numFmtId="0" fontId="0" fillId="5" borderId="0" xfId="2" applyNumberFormat="1" applyFont="1" applyFill="1" applyBorder="1" applyAlignment="1">
      <alignment horizontal="center" vertical="center" wrapText="1"/>
    </xf>
    <xf numFmtId="0" fontId="0" fillId="5" borderId="0" xfId="0" applyNumberFormat="1" applyFont="1" applyFill="1" applyBorder="1" applyAlignment="1">
      <alignment horizontal="center" vertical="center" wrapText="1"/>
    </xf>
    <xf numFmtId="0" fontId="1" fillId="0" borderId="29" xfId="0" applyFont="1" applyFill="1" applyBorder="1" applyAlignment="1">
      <alignment horizontal="left" vertical="center" wrapText="1"/>
    </xf>
    <xf numFmtId="0" fontId="58" fillId="4" borderId="28" xfId="0" applyFont="1" applyFill="1" applyBorder="1" applyAlignment="1">
      <alignment horizontal="left" vertical="center" wrapText="1"/>
    </xf>
    <xf numFmtId="0" fontId="1" fillId="0" borderId="25" xfId="0" applyFont="1" applyFill="1" applyBorder="1" applyAlignment="1">
      <alignment horizontal="left" vertical="center" wrapText="1"/>
    </xf>
    <xf numFmtId="0" fontId="58" fillId="4" borderId="32" xfId="0" applyFont="1" applyFill="1" applyBorder="1" applyAlignment="1">
      <alignment horizontal="left" vertical="center" wrapText="1"/>
    </xf>
    <xf numFmtId="0" fontId="58" fillId="4" borderId="18" xfId="0" applyFont="1" applyFill="1" applyBorder="1" applyAlignment="1">
      <alignment horizontal="left" vertical="center" wrapText="1"/>
    </xf>
    <xf numFmtId="0" fontId="58" fillId="4" borderId="16" xfId="0" applyFont="1" applyFill="1" applyBorder="1" applyAlignment="1">
      <alignment horizontal="left" vertical="center" wrapText="1"/>
    </xf>
    <xf numFmtId="0" fontId="1" fillId="0" borderId="27" xfId="0" applyFont="1" applyFill="1" applyBorder="1" applyAlignment="1">
      <alignment horizontal="left" vertical="center" wrapText="1"/>
    </xf>
    <xf numFmtId="0" fontId="58" fillId="4" borderId="21" xfId="0" applyFont="1" applyFill="1" applyBorder="1" applyAlignment="1">
      <alignment horizontal="left" vertical="center" wrapText="1"/>
    </xf>
    <xf numFmtId="0" fontId="1" fillId="0" borderId="30" xfId="0" applyFont="1" applyFill="1" applyBorder="1" applyAlignment="1">
      <alignment horizontal="left" vertical="center" wrapText="1"/>
    </xf>
    <xf numFmtId="0" fontId="58" fillId="4" borderId="22" xfId="0" applyFont="1" applyFill="1" applyBorder="1" applyAlignment="1">
      <alignment horizontal="left" vertical="center" wrapText="1"/>
    </xf>
    <xf numFmtId="0" fontId="27" fillId="0" borderId="2" xfId="0" applyFont="1" applyBorder="1" applyAlignment="1">
      <alignment horizontal="left" vertical="center" wrapText="1"/>
    </xf>
    <xf numFmtId="0" fontId="27" fillId="0" borderId="2" xfId="0" applyFont="1" applyFill="1" applyBorder="1" applyAlignment="1">
      <alignment horizontal="left" vertical="center" wrapText="1"/>
    </xf>
    <xf numFmtId="0" fontId="94" fillId="0" borderId="0" xfId="0" applyFont="1" applyAlignment="1">
      <alignment vertical="center"/>
    </xf>
    <xf numFmtId="0" fontId="26" fillId="0" borderId="0" xfId="0" applyFont="1" applyBorder="1" applyAlignment="1">
      <alignment horizontal="left" vertical="center"/>
    </xf>
    <xf numFmtId="0" fontId="75" fillId="0" borderId="0" xfId="0" applyFont="1" applyFill="1" applyBorder="1" applyAlignment="1">
      <alignment horizontal="center" vertical="center"/>
    </xf>
    <xf numFmtId="9" fontId="75" fillId="0" borderId="0" xfId="0" applyNumberFormat="1" applyFont="1" applyFill="1" applyBorder="1" applyAlignment="1">
      <alignment horizontal="center" vertical="center"/>
    </xf>
    <xf numFmtId="2" fontId="75" fillId="0" borderId="0" xfId="0" applyNumberFormat="1" applyFont="1" applyFill="1" applyBorder="1" applyAlignment="1">
      <alignment horizontal="center" vertical="center"/>
    </xf>
    <xf numFmtId="0" fontId="75" fillId="0" borderId="0" xfId="0" applyNumberFormat="1" applyFont="1" applyFill="1" applyBorder="1" applyAlignment="1">
      <alignment horizontal="center" vertical="center"/>
    </xf>
    <xf numFmtId="10" fontId="75" fillId="0" borderId="0" xfId="6" applyNumberFormat="1" applyFont="1" applyFill="1" applyBorder="1" applyAlignment="1">
      <alignment horizontal="center" vertical="center"/>
    </xf>
    <xf numFmtId="0" fontId="71" fillId="0" borderId="0" xfId="0" quotePrefix="1" applyFont="1" applyAlignment="1">
      <alignment horizontal="center"/>
    </xf>
    <xf numFmtId="167" fontId="19" fillId="0" borderId="0" xfId="0" applyNumberFormat="1" applyFont="1"/>
    <xf numFmtId="165" fontId="19" fillId="2" borderId="0" xfId="6" applyNumberFormat="1" applyFont="1" applyFill="1"/>
    <xf numFmtId="165" fontId="19" fillId="0" borderId="0" xfId="0" applyNumberFormat="1" applyFont="1" applyFill="1"/>
    <xf numFmtId="0" fontId="14" fillId="0" borderId="0" xfId="0" applyFont="1" applyFill="1" applyBorder="1" applyAlignment="1">
      <alignment horizontal="center" vertical="center"/>
    </xf>
    <xf numFmtId="0" fontId="14" fillId="0" borderId="0" xfId="0" applyFont="1" applyFill="1" applyBorder="1" applyAlignment="1">
      <alignment vertical="center"/>
    </xf>
    <xf numFmtId="0" fontId="19" fillId="2" borderId="0" xfId="0" applyFont="1" applyFill="1" applyBorder="1"/>
    <xf numFmtId="10" fontId="79" fillId="0" borderId="0" xfId="6" applyNumberFormat="1" applyFont="1" applyBorder="1" applyAlignment="1">
      <alignment vertical="center"/>
    </xf>
    <xf numFmtId="165" fontId="19" fillId="2" borderId="0" xfId="6" applyNumberFormat="1" applyFont="1" applyFill="1" applyAlignment="1">
      <alignment horizontal="center"/>
    </xf>
    <xf numFmtId="165" fontId="19" fillId="0" borderId="0" xfId="6" applyNumberFormat="1" applyFont="1" applyBorder="1" applyAlignment="1">
      <alignment horizontal="center"/>
    </xf>
    <xf numFmtId="0" fontId="27" fillId="0" borderId="0" xfId="0" applyFont="1"/>
    <xf numFmtId="170" fontId="0" fillId="0" borderId="0" xfId="0" applyNumberFormat="1"/>
    <xf numFmtId="3" fontId="1" fillId="0" borderId="28" xfId="0" applyNumberFormat="1" applyFont="1" applyBorder="1" applyAlignment="1">
      <alignment horizontal="right" vertical="center" wrapText="1" indent="1"/>
    </xf>
    <xf numFmtId="3" fontId="58" fillId="0" borderId="28" xfId="0" applyNumberFormat="1" applyFont="1" applyBorder="1" applyAlignment="1">
      <alignment horizontal="right" vertical="center" wrapText="1" indent="1"/>
    </xf>
    <xf numFmtId="3" fontId="1" fillId="0" borderId="29" xfId="0" applyNumberFormat="1" applyFont="1" applyBorder="1" applyAlignment="1">
      <alignment horizontal="right" vertical="center" wrapText="1" indent="1"/>
    </xf>
    <xf numFmtId="3" fontId="58" fillId="0" borderId="29" xfId="0" applyNumberFormat="1" applyFont="1" applyBorder="1" applyAlignment="1">
      <alignment horizontal="right" vertical="center" wrapText="1" indent="1"/>
    </xf>
    <xf numFmtId="3" fontId="1" fillId="0" borderId="25" xfId="0" applyNumberFormat="1" applyFont="1" applyBorder="1" applyAlignment="1">
      <alignment horizontal="right" vertical="center" wrapText="1" indent="1"/>
    </xf>
    <xf numFmtId="3" fontId="58" fillId="0" borderId="25" xfId="0" applyNumberFormat="1" applyFont="1" applyBorder="1" applyAlignment="1">
      <alignment horizontal="right" vertical="center" wrapText="1" indent="1"/>
    </xf>
    <xf numFmtId="3" fontId="1" fillId="0" borderId="30" xfId="0" applyNumberFormat="1" applyFont="1" applyBorder="1" applyAlignment="1">
      <alignment horizontal="right" vertical="center" wrapText="1" indent="1"/>
    </xf>
    <xf numFmtId="3" fontId="58" fillId="0" borderId="30" xfId="0" applyNumberFormat="1" applyFont="1" applyBorder="1" applyAlignment="1">
      <alignment horizontal="right" vertical="center" wrapText="1" indent="1"/>
    </xf>
    <xf numFmtId="167" fontId="58" fillId="0" borderId="30" xfId="0" applyNumberFormat="1" applyFont="1" applyBorder="1" applyAlignment="1">
      <alignment horizontal="right" vertical="center" wrapText="1" indent="1"/>
    </xf>
    <xf numFmtId="167" fontId="58" fillId="2" borderId="0" xfId="0" applyNumberFormat="1" applyFont="1" applyFill="1" applyBorder="1" applyAlignment="1">
      <alignment horizontal="right" vertical="center" wrapText="1" indent="1" readingOrder="1"/>
    </xf>
    <xf numFmtId="167" fontId="58" fillId="2" borderId="0" xfId="0" applyNumberFormat="1" applyFont="1" applyFill="1" applyBorder="1" applyAlignment="1">
      <alignment horizontal="right" vertical="center" indent="1" readingOrder="1"/>
    </xf>
    <xf numFmtId="0" fontId="75" fillId="0" borderId="0" xfId="0" applyFont="1" applyAlignment="1">
      <alignment horizontal="center"/>
    </xf>
    <xf numFmtId="2" fontId="75" fillId="0" borderId="0" xfId="0" applyNumberFormat="1" applyFont="1" applyAlignment="1">
      <alignment horizontal="center"/>
    </xf>
    <xf numFmtId="10" fontId="75" fillId="0" borderId="0" xfId="6" applyNumberFormat="1" applyFont="1" applyAlignment="1">
      <alignment horizontal="center"/>
    </xf>
    <xf numFmtId="10" fontId="19" fillId="2" borderId="0" xfId="0" applyNumberFormat="1" applyFont="1" applyFill="1" applyAlignment="1">
      <alignment horizontal="center"/>
    </xf>
    <xf numFmtId="0" fontId="19" fillId="2" borderId="0" xfId="0" applyFont="1" applyFill="1" applyAlignment="1">
      <alignment horizontal="center"/>
    </xf>
    <xf numFmtId="0" fontId="19" fillId="0" borderId="0" xfId="0" applyFont="1" applyAlignment="1">
      <alignment horizontal="center"/>
    </xf>
    <xf numFmtId="3" fontId="99" fillId="2" borderId="0" xfId="0" applyNumberFormat="1" applyFont="1" applyFill="1" applyBorder="1" applyAlignment="1">
      <alignment horizontal="right" vertical="center" wrapText="1" indent="1" readingOrder="1"/>
    </xf>
    <xf numFmtId="3" fontId="100" fillId="2" borderId="0" xfId="0" applyNumberFormat="1" applyFont="1" applyFill="1" applyBorder="1" applyAlignment="1">
      <alignment horizontal="right" vertical="center" wrapText="1" indent="1" readingOrder="1"/>
    </xf>
    <xf numFmtId="0" fontId="100" fillId="2" borderId="0" xfId="0" applyFont="1" applyFill="1" applyBorder="1" applyAlignment="1">
      <alignment horizontal="right" vertical="center" wrapText="1" indent="1" readingOrder="1"/>
    </xf>
    <xf numFmtId="0" fontId="9" fillId="0" borderId="0" xfId="6" applyNumberFormat="1" applyFont="1"/>
    <xf numFmtId="167" fontId="1" fillId="0" borderId="25" xfId="0" applyNumberFormat="1" applyFont="1" applyFill="1" applyBorder="1" applyAlignment="1">
      <alignment horizontal="right" vertical="center" wrapText="1" indent="1"/>
    </xf>
    <xf numFmtId="3" fontId="18" fillId="0" borderId="0" xfId="0" applyNumberFormat="1" applyFont="1" applyBorder="1" applyAlignment="1">
      <alignment vertical="center"/>
    </xf>
    <xf numFmtId="3" fontId="100" fillId="0" borderId="0" xfId="0" applyNumberFormat="1" applyFont="1" applyBorder="1" applyAlignment="1">
      <alignment horizontal="right" wrapText="1" indent="2" readingOrder="1"/>
    </xf>
    <xf numFmtId="3" fontId="99" fillId="0" borderId="0" xfId="0" applyNumberFormat="1" applyFont="1" applyBorder="1" applyAlignment="1">
      <alignment horizontal="right" wrapText="1" indent="2" readingOrder="1"/>
    </xf>
    <xf numFmtId="0" fontId="100" fillId="0" borderId="0" xfId="0" applyFont="1" applyBorder="1" applyAlignment="1">
      <alignment horizontal="right" wrapText="1" indent="2" readingOrder="1"/>
    </xf>
    <xf numFmtId="0" fontId="99" fillId="0" borderId="0" xfId="0" applyFont="1" applyBorder="1" applyAlignment="1">
      <alignment horizontal="right" wrapText="1" indent="2" readingOrder="1"/>
    </xf>
    <xf numFmtId="0" fontId="75" fillId="0" borderId="46" xfId="0" applyFont="1" applyFill="1" applyBorder="1" applyAlignment="1">
      <alignment horizontal="center" vertical="center"/>
    </xf>
    <xf numFmtId="167" fontId="0" fillId="0" borderId="0" xfId="0" applyNumberFormat="1"/>
    <xf numFmtId="167" fontId="102" fillId="2" borderId="0" xfId="0" applyNumberFormat="1" applyFont="1" applyFill="1" applyAlignment="1">
      <alignment horizontal="center" vertical="center"/>
    </xf>
    <xf numFmtId="0" fontId="40" fillId="0" borderId="27" xfId="0" applyFont="1" applyBorder="1" applyAlignment="1">
      <alignment vertical="center" wrapText="1" readingOrder="1"/>
    </xf>
    <xf numFmtId="0" fontId="40" fillId="0" borderId="30" xfId="0" applyFont="1" applyBorder="1" applyAlignment="1">
      <alignment vertical="center" wrapText="1" readingOrder="1"/>
    </xf>
    <xf numFmtId="0" fontId="1" fillId="0" borderId="0" xfId="0" applyFont="1" applyFill="1" applyBorder="1" applyAlignment="1">
      <alignment horizontal="center" vertical="center"/>
    </xf>
    <xf numFmtId="2" fontId="1" fillId="0" borderId="0" xfId="2" applyNumberFormat="1" applyFont="1" applyFill="1" applyBorder="1" applyAlignment="1">
      <alignment horizontal="center" vertical="center"/>
    </xf>
    <xf numFmtId="0" fontId="1" fillId="0" borderId="0" xfId="0" applyNumberFormat="1" applyFont="1" applyFill="1" applyBorder="1" applyAlignment="1">
      <alignment horizontal="center" vertical="center"/>
    </xf>
    <xf numFmtId="10" fontId="1" fillId="0" borderId="0" xfId="6" applyNumberFormat="1" applyFont="1" applyFill="1" applyBorder="1" applyAlignment="1">
      <alignment horizontal="center" vertical="center"/>
    </xf>
    <xf numFmtId="0" fontId="44" fillId="0" borderId="0" xfId="1" applyFont="1" applyFill="1" applyAlignment="1" applyProtection="1">
      <alignment vertical="center"/>
    </xf>
    <xf numFmtId="0" fontId="106" fillId="0" borderId="0" xfId="0" applyFont="1" applyBorder="1" applyAlignment="1">
      <alignment horizontal="center"/>
    </xf>
    <xf numFmtId="0" fontId="0" fillId="0" borderId="0" xfId="0" applyFont="1" applyFill="1" applyBorder="1" applyAlignment="1">
      <alignment horizontal="center" vertical="center" wrapText="1"/>
    </xf>
    <xf numFmtId="170" fontId="0" fillId="0" borderId="0" xfId="2" applyNumberFormat="1" applyFont="1" applyFill="1" applyBorder="1" applyAlignment="1">
      <alignment horizontal="center" vertical="center" wrapText="1"/>
    </xf>
    <xf numFmtId="0" fontId="0" fillId="0" borderId="0" xfId="2" applyNumberFormat="1" applyFont="1" applyFill="1" applyBorder="1" applyAlignment="1">
      <alignment horizontal="center" vertical="center" wrapText="1"/>
    </xf>
    <xf numFmtId="0" fontId="0" fillId="0" borderId="0" xfId="0" applyNumberFormat="1" applyFont="1" applyFill="1" applyBorder="1" applyAlignment="1">
      <alignment horizontal="center" vertical="center" wrapText="1"/>
    </xf>
    <xf numFmtId="0" fontId="1" fillId="0" borderId="0" xfId="0" applyFont="1" applyBorder="1" applyAlignment="1">
      <alignment horizontal="center" vertical="center"/>
    </xf>
    <xf numFmtId="10" fontId="1" fillId="0" borderId="0" xfId="6" applyNumberFormat="1" applyFont="1" applyBorder="1" applyAlignment="1">
      <alignment horizontal="center" vertical="center"/>
    </xf>
    <xf numFmtId="10" fontId="75" fillId="0" borderId="0" xfId="0" applyNumberFormat="1" applyFont="1" applyFill="1" applyBorder="1" applyAlignment="1">
      <alignment horizontal="center" vertical="center"/>
    </xf>
    <xf numFmtId="164" fontId="75" fillId="0" borderId="0" xfId="2" applyFont="1" applyFill="1" applyBorder="1" applyAlignment="1">
      <alignment horizontal="center" vertical="center"/>
    </xf>
    <xf numFmtId="2" fontId="75" fillId="0" borderId="0" xfId="2" applyNumberFormat="1" applyFont="1" applyFill="1" applyBorder="1" applyAlignment="1">
      <alignment horizontal="center" vertical="center"/>
    </xf>
    <xf numFmtId="0" fontId="75" fillId="0" borderId="0" xfId="2" applyNumberFormat="1" applyFont="1" applyFill="1" applyBorder="1" applyAlignment="1">
      <alignment horizontal="center" vertical="center"/>
    </xf>
    <xf numFmtId="4" fontId="75" fillId="0" borderId="0" xfId="0" applyNumberFormat="1" applyFont="1" applyFill="1" applyBorder="1" applyAlignment="1">
      <alignment horizontal="center" vertical="center"/>
    </xf>
    <xf numFmtId="9" fontId="75" fillId="0" borderId="0" xfId="6" applyFont="1" applyFill="1" applyBorder="1" applyAlignment="1">
      <alignment horizontal="center" vertical="center"/>
    </xf>
    <xf numFmtId="0" fontId="75" fillId="0" borderId="45" xfId="0" applyFont="1" applyFill="1" applyBorder="1" applyAlignment="1">
      <alignment horizontal="center" vertical="center"/>
    </xf>
    <xf numFmtId="10" fontId="75" fillId="0" borderId="45" xfId="0" applyNumberFormat="1" applyFont="1" applyFill="1" applyBorder="1" applyAlignment="1">
      <alignment horizontal="center" vertical="center"/>
    </xf>
    <xf numFmtId="0" fontId="108" fillId="0" borderId="1" xfId="0" applyFont="1" applyBorder="1" applyAlignment="1">
      <alignment horizontal="center" vertical="center"/>
    </xf>
    <xf numFmtId="0" fontId="108" fillId="0" borderId="35" xfId="0" applyFont="1" applyBorder="1" applyAlignment="1">
      <alignment horizontal="center" vertical="center"/>
    </xf>
    <xf numFmtId="0" fontId="108" fillId="0" borderId="36" xfId="0" applyFont="1" applyBorder="1" applyAlignment="1">
      <alignment horizontal="center" vertical="center"/>
    </xf>
    <xf numFmtId="0" fontId="108" fillId="2" borderId="36" xfId="0" applyFont="1" applyFill="1" applyBorder="1" applyAlignment="1">
      <alignment horizontal="center" vertical="center"/>
    </xf>
    <xf numFmtId="0" fontId="108" fillId="0" borderId="37" xfId="0" applyFont="1" applyBorder="1" applyAlignment="1">
      <alignment horizontal="center" vertical="center"/>
    </xf>
    <xf numFmtId="0" fontId="108" fillId="0" borderId="1" xfId="0" applyFont="1" applyBorder="1" applyAlignment="1">
      <alignment horizontal="center" vertical="center" wrapText="1"/>
    </xf>
    <xf numFmtId="0" fontId="58" fillId="4" borderId="6" xfId="0" applyFont="1" applyFill="1" applyBorder="1" applyAlignment="1">
      <alignment horizontal="left" vertical="center" wrapText="1"/>
    </xf>
    <xf numFmtId="0" fontId="58" fillId="4" borderId="6" xfId="0" applyFont="1" applyFill="1" applyBorder="1" applyAlignment="1">
      <alignment horizontal="center" vertical="center"/>
    </xf>
    <xf numFmtId="0" fontId="1" fillId="0" borderId="0" xfId="0" applyFont="1" applyAlignment="1">
      <alignment horizontal="center" vertical="center"/>
    </xf>
    <xf numFmtId="0" fontId="1" fillId="0" borderId="0" xfId="0" applyFont="1" applyFill="1" applyAlignment="1">
      <alignment horizontal="center" vertical="center"/>
    </xf>
    <xf numFmtId="0" fontId="58" fillId="4" borderId="4" xfId="0" applyFont="1" applyFill="1" applyBorder="1" applyAlignment="1">
      <alignment horizontal="left" vertical="center" wrapText="1"/>
    </xf>
    <xf numFmtId="0" fontId="58" fillId="4" borderId="4" xfId="0" applyFont="1" applyFill="1" applyBorder="1" applyAlignment="1">
      <alignment horizontal="center" vertical="center"/>
    </xf>
    <xf numFmtId="10" fontId="1" fillId="0" borderId="0" xfId="6" applyNumberFormat="1" applyFont="1" applyFill="1" applyAlignment="1">
      <alignment horizontal="center" vertical="center"/>
    </xf>
    <xf numFmtId="0" fontId="1" fillId="0" borderId="0" xfId="0" applyFont="1" applyFill="1" applyAlignment="1">
      <alignment horizontal="center"/>
    </xf>
    <xf numFmtId="10" fontId="58" fillId="4" borderId="4" xfId="0" applyNumberFormat="1" applyFont="1" applyFill="1" applyBorder="1" applyAlignment="1">
      <alignment horizontal="center" vertical="center"/>
    </xf>
    <xf numFmtId="10" fontId="58" fillId="4" borderId="6" xfId="0" applyNumberFormat="1" applyFont="1" applyFill="1" applyBorder="1" applyAlignment="1">
      <alignment horizontal="center" vertical="center"/>
    </xf>
    <xf numFmtId="49" fontId="56" fillId="0" borderId="0" xfId="0" applyNumberFormat="1" applyFont="1" applyAlignment="1">
      <alignment vertical="center"/>
    </xf>
    <xf numFmtId="0" fontId="2" fillId="0" borderId="0" xfId="0" applyFont="1" applyAlignment="1">
      <alignment horizontal="center" vertical="center"/>
    </xf>
    <xf numFmtId="0" fontId="2" fillId="0" borderId="0" xfId="0" applyFont="1" applyAlignment="1">
      <alignment vertical="center"/>
    </xf>
    <xf numFmtId="49" fontId="56" fillId="0" borderId="0" xfId="0" applyNumberFormat="1" applyFont="1" applyFill="1" applyAlignment="1">
      <alignment vertical="center"/>
    </xf>
    <xf numFmtId="0" fontId="2" fillId="0" borderId="0" xfId="0" applyFont="1" applyFill="1" applyAlignment="1">
      <alignment vertical="center"/>
    </xf>
    <xf numFmtId="0" fontId="1" fillId="0" borderId="0" xfId="0" applyFont="1" applyAlignment="1">
      <alignment horizontal="left" vertical="top"/>
    </xf>
    <xf numFmtId="0" fontId="1" fillId="0" borderId="0" xfId="0" applyFont="1" applyAlignment="1"/>
    <xf numFmtId="0" fontId="1" fillId="0" borderId="28" xfId="0" applyFont="1" applyFill="1" applyBorder="1" applyAlignment="1">
      <alignment vertical="top"/>
    </xf>
    <xf numFmtId="0" fontId="1" fillId="0" borderId="25" xfId="0" applyFont="1" applyFill="1" applyBorder="1" applyAlignment="1">
      <alignment vertical="center"/>
    </xf>
    <xf numFmtId="0" fontId="1" fillId="0" borderId="25" xfId="0" applyFont="1" applyBorder="1" applyAlignment="1">
      <alignment vertical="center"/>
    </xf>
    <xf numFmtId="0" fontId="1" fillId="0" borderId="30" xfId="0" applyFont="1" applyFill="1" applyBorder="1" applyAlignment="1">
      <alignment vertical="center"/>
    </xf>
    <xf numFmtId="0" fontId="1" fillId="0" borderId="31" xfId="0" applyFont="1" applyFill="1" applyBorder="1" applyAlignment="1">
      <alignment vertical="top"/>
    </xf>
    <xf numFmtId="0" fontId="1" fillId="0" borderId="29" xfId="0" applyFont="1" applyFill="1" applyBorder="1" applyAlignment="1">
      <alignment vertical="center"/>
    </xf>
    <xf numFmtId="0" fontId="40" fillId="0" borderId="0" xfId="0" applyFont="1" applyAlignment="1">
      <alignment horizontal="left" vertical="center"/>
    </xf>
    <xf numFmtId="10" fontId="1" fillId="0" borderId="0" xfId="6" applyNumberFormat="1" applyFont="1"/>
    <xf numFmtId="0" fontId="2" fillId="0" borderId="0" xfId="0" applyFont="1"/>
    <xf numFmtId="0" fontId="40" fillId="0" borderId="0" xfId="0" applyFont="1" applyBorder="1" applyAlignment="1">
      <alignment vertical="center"/>
    </xf>
    <xf numFmtId="0" fontId="1" fillId="0" borderId="28" xfId="0" applyFont="1" applyBorder="1" applyAlignment="1">
      <alignment horizontal="justify" vertical="center" wrapText="1"/>
    </xf>
    <xf numFmtId="3" fontId="1" fillId="0" borderId="28" xfId="0" applyNumberFormat="1" applyFont="1" applyBorder="1" applyAlignment="1">
      <alignment horizontal="right" vertical="center" indent="2"/>
    </xf>
    <xf numFmtId="170" fontId="1" fillId="0" borderId="28" xfId="2" applyNumberFormat="1" applyFont="1" applyBorder="1" applyAlignment="1">
      <alignment horizontal="right" vertical="center" indent="2"/>
    </xf>
    <xf numFmtId="3" fontId="1" fillId="0" borderId="25" xfId="0" applyNumberFormat="1" applyFont="1" applyBorder="1" applyAlignment="1">
      <alignment horizontal="right" vertical="center" indent="2"/>
    </xf>
    <xf numFmtId="170" fontId="1" fillId="0" borderId="25" xfId="2" applyNumberFormat="1" applyFont="1" applyBorder="1" applyAlignment="1">
      <alignment horizontal="right" vertical="center" indent="2"/>
    </xf>
    <xf numFmtId="170" fontId="1" fillId="0" borderId="25" xfId="2" applyNumberFormat="1" applyFont="1" applyFill="1" applyBorder="1" applyAlignment="1">
      <alignment horizontal="right" vertical="center" indent="2"/>
    </xf>
    <xf numFmtId="0" fontId="1" fillId="0" borderId="29" xfId="0" applyFont="1" applyBorder="1" applyAlignment="1">
      <alignment horizontal="left" vertical="center" wrapText="1"/>
    </xf>
    <xf numFmtId="3" fontId="1" fillId="0" borderId="29" xfId="0" applyNumberFormat="1" applyFont="1" applyBorder="1" applyAlignment="1">
      <alignment horizontal="right" vertical="center" indent="2"/>
    </xf>
    <xf numFmtId="170" fontId="1" fillId="0" borderId="29" xfId="2" applyNumberFormat="1" applyFont="1" applyBorder="1" applyAlignment="1">
      <alignment horizontal="right" vertical="center" indent="2"/>
    </xf>
    <xf numFmtId="0" fontId="1" fillId="0" borderId="27" xfId="0" applyFont="1" applyBorder="1" applyAlignment="1">
      <alignment horizontal="justify" vertical="center" wrapText="1"/>
    </xf>
    <xf numFmtId="170" fontId="1" fillId="0" borderId="27" xfId="2" applyNumberFormat="1" applyFont="1" applyBorder="1" applyAlignment="1">
      <alignment horizontal="right" vertical="center" indent="2"/>
    </xf>
    <xf numFmtId="0" fontId="1" fillId="0" borderId="25" xfId="0" applyFont="1" applyBorder="1" applyAlignment="1">
      <alignment horizontal="justify" vertical="center" wrapText="1"/>
    </xf>
    <xf numFmtId="0" fontId="1" fillId="0" borderId="29" xfId="0" applyFont="1" applyBorder="1" applyAlignment="1">
      <alignment horizontal="justify" vertical="center" wrapText="1"/>
    </xf>
    <xf numFmtId="0" fontId="1" fillId="0" borderId="28" xfId="0" applyFont="1" applyBorder="1" applyAlignment="1">
      <alignment horizontal="left" vertical="center" wrapText="1"/>
    </xf>
    <xf numFmtId="3" fontId="1" fillId="2" borderId="28" xfId="0" applyNumberFormat="1" applyFont="1" applyFill="1" applyBorder="1" applyAlignment="1">
      <alignment horizontal="right" vertical="center" indent="2"/>
    </xf>
    <xf numFmtId="3" fontId="1" fillId="2" borderId="29" xfId="0" applyNumberFormat="1" applyFont="1" applyFill="1" applyBorder="1" applyAlignment="1">
      <alignment horizontal="right" vertical="center" indent="2"/>
    </xf>
    <xf numFmtId="3" fontId="1" fillId="0" borderId="21" xfId="0" applyNumberFormat="1" applyFont="1" applyBorder="1" applyAlignment="1">
      <alignment horizontal="right" vertical="center" indent="2"/>
    </xf>
    <xf numFmtId="0" fontId="1" fillId="0" borderId="32" xfId="0" applyFont="1" applyBorder="1" applyAlignment="1">
      <alignment horizontal="justify" vertical="center" wrapText="1"/>
    </xf>
    <xf numFmtId="3" fontId="1" fillId="0" borderId="32" xfId="0" applyNumberFormat="1" applyFont="1" applyBorder="1" applyAlignment="1">
      <alignment horizontal="right" vertical="center" indent="2"/>
    </xf>
    <xf numFmtId="3" fontId="1" fillId="2" borderId="32" xfId="0" applyNumberFormat="1" applyFont="1" applyFill="1" applyBorder="1" applyAlignment="1">
      <alignment horizontal="right" vertical="center" indent="2"/>
    </xf>
    <xf numFmtId="3" fontId="1" fillId="2" borderId="25" xfId="0" applyNumberFormat="1" applyFont="1" applyFill="1" applyBorder="1" applyAlignment="1">
      <alignment horizontal="right" vertical="center" indent="2"/>
    </xf>
    <xf numFmtId="0" fontId="1" fillId="0" borderId="28" xfId="0" applyFont="1" applyBorder="1" applyAlignment="1">
      <alignment vertical="center" wrapText="1"/>
    </xf>
    <xf numFmtId="0" fontId="1" fillId="0" borderId="25" xfId="0" applyFont="1" applyBorder="1" applyAlignment="1">
      <alignment vertical="center" wrapText="1"/>
    </xf>
    <xf numFmtId="0" fontId="1" fillId="0" borderId="29" xfId="0" applyFont="1" applyBorder="1" applyAlignment="1">
      <alignment vertical="center" wrapText="1"/>
    </xf>
    <xf numFmtId="0" fontId="1" fillId="2" borderId="25" xfId="0" applyFont="1" applyFill="1" applyBorder="1" applyAlignment="1">
      <alignment vertical="center" wrapText="1"/>
    </xf>
    <xf numFmtId="0" fontId="1" fillId="2" borderId="34" xfId="0" applyFont="1" applyFill="1" applyBorder="1" applyAlignment="1">
      <alignment vertical="center" wrapText="1"/>
    </xf>
    <xf numFmtId="0" fontId="2" fillId="2" borderId="30" xfId="0" applyFont="1" applyFill="1" applyBorder="1" applyAlignment="1">
      <alignment vertical="center" wrapText="1"/>
    </xf>
    <xf numFmtId="0" fontId="1" fillId="2" borderId="29" xfId="0" applyFont="1" applyFill="1" applyBorder="1" applyAlignment="1">
      <alignment vertical="center" wrapText="1"/>
    </xf>
    <xf numFmtId="0" fontId="112" fillId="0" borderId="0" xfId="0" applyFont="1" applyBorder="1" applyAlignment="1">
      <alignment horizontal="center" vertical="center"/>
    </xf>
    <xf numFmtId="0" fontId="113" fillId="0" borderId="0" xfId="0" applyFont="1" applyAlignment="1">
      <alignment horizontal="center"/>
    </xf>
    <xf numFmtId="0" fontId="115" fillId="0" borderId="0" xfId="0" applyFont="1" applyAlignment="1">
      <alignment horizontal="center"/>
    </xf>
    <xf numFmtId="0" fontId="56" fillId="0" borderId="0" xfId="0" applyFont="1" applyAlignment="1">
      <alignment vertical="center"/>
    </xf>
    <xf numFmtId="0" fontId="56" fillId="0" borderId="0" xfId="0" applyFont="1"/>
    <xf numFmtId="0" fontId="116" fillId="0" borderId="0" xfId="0" applyFont="1" applyAlignment="1">
      <alignment horizontal="left" vertical="center" wrapText="1"/>
    </xf>
    <xf numFmtId="3" fontId="53" fillId="0" borderId="28" xfId="0" applyNumberFormat="1" applyFont="1" applyBorder="1" applyAlignment="1">
      <alignment horizontal="left" vertical="center"/>
    </xf>
    <xf numFmtId="0" fontId="75" fillId="0" borderId="0" xfId="0" applyFont="1"/>
    <xf numFmtId="0" fontId="113" fillId="2" borderId="0" xfId="0" applyFont="1" applyFill="1" applyBorder="1" applyAlignment="1">
      <alignment horizontal="center"/>
    </xf>
    <xf numFmtId="0" fontId="53" fillId="0" borderId="25" xfId="0" applyFont="1" applyBorder="1"/>
    <xf numFmtId="0" fontId="56" fillId="0" borderId="0" xfId="0" applyFont="1" applyAlignment="1"/>
    <xf numFmtId="0" fontId="40" fillId="0" borderId="0" xfId="0" applyFont="1"/>
    <xf numFmtId="3" fontId="53" fillId="0" borderId="0" xfId="0" applyNumberFormat="1" applyFont="1" applyAlignment="1">
      <alignment horizontal="center" vertical="center"/>
    </xf>
    <xf numFmtId="165" fontId="53" fillId="0" borderId="0" xfId="6" applyNumberFormat="1" applyFont="1" applyAlignment="1">
      <alignment horizontal="center" vertical="center"/>
    </xf>
    <xf numFmtId="3" fontId="2" fillId="0" borderId="0" xfId="0" applyNumberFormat="1" applyFont="1"/>
    <xf numFmtId="0" fontId="119" fillId="0" borderId="0" xfId="0" applyFont="1" applyAlignment="1">
      <alignment horizontal="center"/>
    </xf>
    <xf numFmtId="0" fontId="120" fillId="0" borderId="0" xfId="0" applyFont="1" applyAlignment="1">
      <alignment horizontal="center"/>
    </xf>
    <xf numFmtId="0" fontId="36" fillId="0" borderId="27" xfId="0" applyFont="1" applyBorder="1" applyAlignment="1">
      <alignment horizontal="left" vertical="center" wrapText="1"/>
    </xf>
    <xf numFmtId="0" fontId="121" fillId="2" borderId="0" xfId="0" applyFont="1" applyFill="1" applyBorder="1" applyAlignment="1">
      <alignment horizontal="right" indent="1"/>
    </xf>
    <xf numFmtId="0" fontId="122" fillId="2" borderId="32" xfId="0" applyFont="1" applyFill="1" applyBorder="1" applyAlignment="1">
      <alignment vertical="center" wrapText="1"/>
    </xf>
    <xf numFmtId="0" fontId="122" fillId="2" borderId="27" xfId="0" applyFont="1" applyFill="1" applyBorder="1" applyAlignment="1">
      <alignment vertical="center" wrapText="1"/>
    </xf>
    <xf numFmtId="0" fontId="122" fillId="0" borderId="33" xfId="0" applyFont="1" applyBorder="1" applyAlignment="1">
      <alignment vertical="center" wrapText="1"/>
    </xf>
    <xf numFmtId="0" fontId="122" fillId="0" borderId="27" xfId="0" applyFont="1" applyBorder="1" applyAlignment="1">
      <alignment vertical="center" wrapText="1"/>
    </xf>
    <xf numFmtId="0" fontId="122" fillId="4" borderId="18" xfId="0" applyFont="1" applyFill="1" applyBorder="1" applyAlignment="1">
      <alignment horizontal="left" vertical="center" wrapText="1"/>
    </xf>
    <xf numFmtId="0" fontId="122" fillId="4" borderId="27" xfId="0" applyFont="1" applyFill="1" applyBorder="1" applyAlignment="1">
      <alignment horizontal="left" vertical="center" wrapText="1"/>
    </xf>
    <xf numFmtId="0" fontId="122" fillId="0" borderId="19" xfId="0" applyFont="1" applyBorder="1" applyAlignment="1">
      <alignment horizontal="left" vertical="center" wrapText="1"/>
    </xf>
    <xf numFmtId="3" fontId="122" fillId="0" borderId="19" xfId="0" applyNumberFormat="1" applyFont="1" applyBorder="1" applyAlignment="1">
      <alignment horizontal="right" vertical="center" indent="2"/>
    </xf>
    <xf numFmtId="170" fontId="122" fillId="0" borderId="19" xfId="2" applyNumberFormat="1" applyFont="1" applyBorder="1" applyAlignment="1">
      <alignment horizontal="right" vertical="center" indent="2"/>
    </xf>
    <xf numFmtId="0" fontId="122" fillId="0" borderId="30" xfId="0" applyFont="1" applyBorder="1" applyAlignment="1">
      <alignment horizontal="left" vertical="center" wrapText="1"/>
    </xf>
    <xf numFmtId="170" fontId="122" fillId="0" borderId="30" xfId="2" applyNumberFormat="1" applyFont="1" applyBorder="1" applyAlignment="1">
      <alignment horizontal="right" vertical="center" indent="2"/>
    </xf>
    <xf numFmtId="0" fontId="122" fillId="0" borderId="20" xfId="0" applyFont="1" applyBorder="1" applyAlignment="1">
      <alignment horizontal="left" vertical="center" wrapText="1"/>
    </xf>
    <xf numFmtId="170" fontId="122" fillId="0" borderId="20" xfId="2" applyNumberFormat="1" applyFont="1" applyBorder="1" applyAlignment="1">
      <alignment horizontal="right" vertical="center" indent="2"/>
    </xf>
    <xf numFmtId="0" fontId="122" fillId="4" borderId="0" xfId="0" applyFont="1" applyFill="1" applyBorder="1" applyAlignment="1">
      <alignment horizontal="left" vertical="center" wrapText="1"/>
    </xf>
    <xf numFmtId="170" fontId="122" fillId="4" borderId="0" xfId="2" applyNumberFormat="1" applyFont="1" applyFill="1" applyBorder="1" applyAlignment="1">
      <alignment horizontal="right" vertical="center" indent="2"/>
    </xf>
    <xf numFmtId="0" fontId="122" fillId="0" borderId="0" xfId="0" applyFont="1" applyBorder="1" applyAlignment="1">
      <alignment horizontal="justify" vertical="center" wrapText="1"/>
    </xf>
    <xf numFmtId="3" fontId="122" fillId="0" borderId="0" xfId="0" applyNumberFormat="1" applyFont="1" applyBorder="1" applyAlignment="1">
      <alignment horizontal="right" vertical="center" indent="2"/>
    </xf>
    <xf numFmtId="0" fontId="122" fillId="0" borderId="0" xfId="0" applyFont="1" applyBorder="1" applyAlignment="1">
      <alignment horizontal="left" vertical="center" wrapText="1"/>
    </xf>
    <xf numFmtId="3" fontId="122" fillId="4" borderId="18" xfId="0" applyNumberFormat="1" applyFont="1" applyFill="1" applyBorder="1" applyAlignment="1">
      <alignment horizontal="right" vertical="center" indent="2"/>
    </xf>
    <xf numFmtId="167" fontId="1" fillId="0" borderId="30" xfId="0" applyNumberFormat="1" applyFont="1" applyFill="1" applyBorder="1" applyAlignment="1">
      <alignment horizontal="right" vertical="center" wrapText="1" indent="1"/>
    </xf>
    <xf numFmtId="167" fontId="1" fillId="0" borderId="27" xfId="0" applyNumberFormat="1" applyFont="1" applyFill="1" applyBorder="1" applyAlignment="1">
      <alignment horizontal="right" vertical="center" wrapText="1" indent="1"/>
    </xf>
    <xf numFmtId="49" fontId="75" fillId="0" borderId="0" xfId="2" applyNumberFormat="1" applyFont="1" applyFill="1" applyBorder="1" applyAlignment="1">
      <alignment horizontal="center" vertical="center"/>
    </xf>
    <xf numFmtId="0" fontId="123" fillId="0" borderId="0" xfId="0" applyFont="1" applyAlignment="1">
      <alignment horizontal="center" vertical="center"/>
    </xf>
    <xf numFmtId="0" fontId="123" fillId="0" borderId="0" xfId="0" applyNumberFormat="1" applyFont="1" applyAlignment="1">
      <alignment horizontal="center" vertical="center"/>
    </xf>
    <xf numFmtId="170" fontId="123" fillId="0" borderId="0" xfId="2" applyNumberFormat="1" applyFont="1" applyAlignment="1">
      <alignment horizontal="center" vertical="center"/>
    </xf>
    <xf numFmtId="0" fontId="40" fillId="0" borderId="0" xfId="0" applyFont="1" applyAlignment="1">
      <alignment vertical="center"/>
    </xf>
    <xf numFmtId="170" fontId="123" fillId="0" borderId="0" xfId="2" applyNumberFormat="1" applyFont="1" applyAlignment="1">
      <alignment vertical="center"/>
    </xf>
    <xf numFmtId="0" fontId="75" fillId="0" borderId="0" xfId="0" applyFont="1" applyAlignment="1">
      <alignment horizontal="center" vertical="center"/>
    </xf>
    <xf numFmtId="170" fontId="75" fillId="0" borderId="0" xfId="2" applyNumberFormat="1" applyFont="1" applyAlignment="1">
      <alignment horizontal="center" vertical="center"/>
    </xf>
    <xf numFmtId="0" fontId="75" fillId="0" borderId="0" xfId="0" applyNumberFormat="1" applyFont="1" applyAlignment="1">
      <alignment horizontal="center" vertical="center"/>
    </xf>
    <xf numFmtId="3" fontId="56" fillId="0" borderId="0" xfId="0" quotePrefix="1" applyNumberFormat="1" applyFont="1"/>
    <xf numFmtId="0" fontId="124" fillId="4" borderId="38" xfId="0" applyFont="1" applyFill="1" applyBorder="1" applyAlignment="1">
      <alignment horizontal="center" vertical="center"/>
    </xf>
    <xf numFmtId="0" fontId="124" fillId="4" borderId="6" xfId="0" applyFont="1" applyFill="1" applyBorder="1" applyAlignment="1">
      <alignment horizontal="center" vertical="center"/>
    </xf>
    <xf numFmtId="0" fontId="124" fillId="4" borderId="39" xfId="0" applyFont="1" applyFill="1" applyBorder="1" applyAlignment="1">
      <alignment horizontal="center" vertical="center"/>
    </xf>
    <xf numFmtId="0" fontId="75" fillId="0" borderId="0" xfId="2" applyNumberFormat="1" applyFont="1" applyAlignment="1">
      <alignment horizontal="center"/>
    </xf>
    <xf numFmtId="2" fontId="75" fillId="0" borderId="0" xfId="0" applyNumberFormat="1" applyFont="1" applyFill="1" applyAlignment="1">
      <alignment horizontal="center" vertical="center"/>
    </xf>
    <xf numFmtId="10" fontId="75" fillId="0" borderId="48" xfId="0" applyNumberFormat="1" applyFont="1" applyFill="1" applyBorder="1" applyAlignment="1">
      <alignment horizontal="center" vertical="center"/>
    </xf>
    <xf numFmtId="0" fontId="75" fillId="0" borderId="48" xfId="0" applyFont="1" applyFill="1" applyBorder="1" applyAlignment="1">
      <alignment horizontal="center" vertical="center"/>
    </xf>
    <xf numFmtId="2" fontId="75" fillId="0" borderId="48" xfId="0" applyNumberFormat="1" applyFont="1" applyFill="1" applyBorder="1" applyAlignment="1">
      <alignment horizontal="center" vertical="center"/>
    </xf>
    <xf numFmtId="0" fontId="75" fillId="0" borderId="48" xfId="0" applyNumberFormat="1" applyFont="1" applyFill="1" applyBorder="1" applyAlignment="1">
      <alignment horizontal="center" vertical="center"/>
    </xf>
    <xf numFmtId="0" fontId="125" fillId="0" borderId="0" xfId="0" applyFont="1"/>
    <xf numFmtId="0" fontId="118" fillId="0" borderId="0" xfId="0" applyFont="1"/>
    <xf numFmtId="0" fontId="2" fillId="0" borderId="0" xfId="0" applyFont="1" applyBorder="1"/>
    <xf numFmtId="0" fontId="56" fillId="0" borderId="0" xfId="0" applyFont="1" applyAlignment="1">
      <alignment horizontal="left" vertical="center" readingOrder="1"/>
    </xf>
    <xf numFmtId="0" fontId="123" fillId="0" borderId="0" xfId="0" applyFont="1" applyAlignment="1">
      <alignment horizontal="left" vertical="center" readingOrder="1"/>
    </xf>
    <xf numFmtId="0" fontId="26" fillId="0" borderId="2" xfId="0" applyFont="1" applyFill="1" applyBorder="1" applyAlignment="1">
      <alignment horizontal="right" vertical="center" wrapText="1"/>
    </xf>
    <xf numFmtId="0" fontId="30" fillId="2" borderId="0" xfId="0" applyFont="1" applyFill="1" applyBorder="1" applyAlignment="1">
      <alignment horizontal="right" vertical="center" wrapText="1" indent="1"/>
    </xf>
    <xf numFmtId="0" fontId="12" fillId="0" borderId="0" xfId="0" applyFont="1" applyAlignment="1">
      <alignment horizontal="center" vertical="center"/>
    </xf>
    <xf numFmtId="3" fontId="103" fillId="0" borderId="0" xfId="0" applyNumberFormat="1" applyFont="1" applyAlignment="1">
      <alignment wrapText="1"/>
    </xf>
    <xf numFmtId="170" fontId="79" fillId="0" borderId="0" xfId="2" applyNumberFormat="1" applyFont="1" applyBorder="1" applyAlignment="1">
      <alignment horizontal="right" vertical="center" wrapText="1" indent="2"/>
    </xf>
    <xf numFmtId="164" fontId="127" fillId="2" borderId="27" xfId="2" applyFont="1" applyFill="1" applyBorder="1" applyAlignment="1">
      <alignment horizontal="right" vertical="center" wrapText="1" indent="1" readingOrder="1"/>
    </xf>
    <xf numFmtId="167" fontId="127" fillId="2" borderId="27" xfId="0" applyNumberFormat="1" applyFont="1" applyFill="1" applyBorder="1" applyAlignment="1">
      <alignment horizontal="right" vertical="center" indent="1" readingOrder="1"/>
    </xf>
    <xf numFmtId="167" fontId="127" fillId="2" borderId="27" xfId="0" applyNumberFormat="1" applyFont="1" applyFill="1" applyBorder="1" applyAlignment="1">
      <alignment horizontal="right" vertical="center" wrapText="1" indent="1" readingOrder="1"/>
    </xf>
    <xf numFmtId="167" fontId="1" fillId="0" borderId="0" xfId="6" applyNumberFormat="1" applyFont="1"/>
    <xf numFmtId="165" fontId="2" fillId="2" borderId="0" xfId="6" applyNumberFormat="1" applyFont="1" applyFill="1"/>
    <xf numFmtId="0" fontId="2" fillId="2" borderId="0" xfId="0" applyFont="1" applyFill="1"/>
    <xf numFmtId="167" fontId="128" fillId="2" borderId="30" xfId="0" applyNumberFormat="1" applyFont="1" applyFill="1" applyBorder="1" applyAlignment="1">
      <alignment horizontal="right" vertical="center" wrapText="1" indent="1" readingOrder="1"/>
    </xf>
    <xf numFmtId="167" fontId="128" fillId="2" borderId="30" xfId="0" applyNumberFormat="1" applyFont="1" applyFill="1" applyBorder="1" applyAlignment="1">
      <alignment horizontal="right" vertical="center" indent="1" readingOrder="1"/>
    </xf>
    <xf numFmtId="0" fontId="53" fillId="9" borderId="25" xfId="0" applyFont="1" applyFill="1" applyBorder="1" applyAlignment="1">
      <alignment vertical="center" wrapText="1"/>
    </xf>
    <xf numFmtId="0" fontId="53" fillId="9" borderId="15" xfId="0" applyFont="1" applyFill="1" applyBorder="1" applyAlignment="1">
      <alignment vertical="center" wrapText="1"/>
    </xf>
    <xf numFmtId="0" fontId="100" fillId="9" borderId="0" xfId="0" applyFont="1" applyFill="1" applyBorder="1" applyAlignment="1">
      <alignment vertical="center" wrapText="1"/>
    </xf>
    <xf numFmtId="0" fontId="56" fillId="2" borderId="0" xfId="0" applyFont="1" applyFill="1" applyBorder="1" applyAlignment="1">
      <alignment horizontal="left" vertical="center" readingOrder="1"/>
    </xf>
    <xf numFmtId="0" fontId="1" fillId="0" borderId="31" xfId="0" applyFont="1" applyFill="1" applyBorder="1" applyAlignment="1">
      <alignment vertical="center"/>
    </xf>
    <xf numFmtId="4" fontId="0" fillId="0" borderId="0" xfId="0" applyNumberFormat="1" applyAlignment="1">
      <alignment horizontal="center" vertical="center"/>
    </xf>
    <xf numFmtId="0" fontId="58" fillId="0" borderId="49" xfId="0" applyFont="1" applyBorder="1" applyAlignment="1">
      <alignment horizontal="left" vertical="center" wrapText="1" readingOrder="1"/>
    </xf>
    <xf numFmtId="0" fontId="27" fillId="0" borderId="0" xfId="0" applyFont="1" applyFill="1" applyBorder="1" applyAlignment="1">
      <alignment horizontal="right" vertical="center" wrapText="1"/>
    </xf>
    <xf numFmtId="0" fontId="7" fillId="0" borderId="0" xfId="0" applyFont="1" applyFill="1" applyBorder="1" applyAlignment="1">
      <alignment vertical="center"/>
    </xf>
    <xf numFmtId="10" fontId="75" fillId="0" borderId="0" xfId="0" applyNumberFormat="1" applyFont="1" applyFill="1" applyBorder="1" applyAlignment="1">
      <alignment horizontal="left" vertical="center"/>
    </xf>
    <xf numFmtId="166" fontId="82" fillId="0" borderId="0" xfId="0" applyNumberFormat="1" applyFont="1" applyBorder="1" applyAlignment="1">
      <alignment horizontal="center" vertical="center"/>
    </xf>
    <xf numFmtId="3" fontId="113" fillId="4" borderId="18" xfId="2" applyNumberFormat="1" applyFont="1" applyFill="1" applyBorder="1" applyAlignment="1">
      <alignment horizontal="left" vertical="center"/>
    </xf>
    <xf numFmtId="3" fontId="121" fillId="0" borderId="0" xfId="0" applyNumberFormat="1" applyFont="1"/>
    <xf numFmtId="3" fontId="113" fillId="4" borderId="0" xfId="2" applyNumberFormat="1" applyFont="1" applyFill="1" applyBorder="1" applyAlignment="1">
      <alignment horizontal="left" vertical="center"/>
    </xf>
    <xf numFmtId="0" fontId="121" fillId="0" borderId="0" xfId="0" applyFont="1" applyBorder="1"/>
    <xf numFmtId="0" fontId="121" fillId="0" borderId="0" xfId="0" applyFont="1"/>
    <xf numFmtId="3" fontId="113" fillId="4" borderId="23" xfId="2" applyNumberFormat="1" applyFont="1" applyFill="1" applyBorder="1" applyAlignment="1">
      <alignment horizontal="left" vertical="center"/>
    </xf>
    <xf numFmtId="3" fontId="129" fillId="0" borderId="0" xfId="2" applyNumberFormat="1" applyFont="1" applyFill="1" applyBorder="1" applyAlignment="1">
      <alignment horizontal="center" vertical="center"/>
    </xf>
    <xf numFmtId="3" fontId="130" fillId="0" borderId="0" xfId="0" applyNumberFormat="1" applyFont="1" applyAlignment="1">
      <alignment horizontal="center"/>
    </xf>
    <xf numFmtId="165" fontId="96" fillId="0" borderId="0" xfId="6" applyNumberFormat="1" applyFont="1" applyAlignment="1">
      <alignment horizontal="center" vertical="center"/>
    </xf>
    <xf numFmtId="165" fontId="25" fillId="2" borderId="0" xfId="6" applyNumberFormat="1" applyFont="1" applyFill="1" applyAlignment="1">
      <alignment horizontal="center" vertical="center"/>
    </xf>
    <xf numFmtId="167" fontId="111" fillId="0" borderId="0" xfId="0" applyNumberFormat="1" applyFont="1" applyBorder="1" applyAlignment="1">
      <alignment horizontal="center" vertical="center"/>
    </xf>
    <xf numFmtId="167" fontId="110" fillId="0" borderId="0" xfId="0" applyNumberFormat="1" applyFont="1" applyBorder="1" applyAlignment="1">
      <alignment horizontal="center" vertical="center"/>
    </xf>
    <xf numFmtId="167" fontId="110" fillId="0" borderId="0" xfId="0" applyNumberFormat="1" applyFont="1" applyAlignment="1">
      <alignment horizontal="center" vertical="center"/>
    </xf>
    <xf numFmtId="0" fontId="36" fillId="0" borderId="0" xfId="0" applyFont="1" applyAlignment="1">
      <alignment vertical="center"/>
    </xf>
    <xf numFmtId="0" fontId="1" fillId="2" borderId="0" xfId="0" applyFont="1" applyFill="1" applyBorder="1" applyAlignment="1">
      <alignment vertical="center" wrapText="1"/>
    </xf>
    <xf numFmtId="0" fontId="54" fillId="4" borderId="18" xfId="0" applyFont="1" applyFill="1" applyBorder="1" applyAlignment="1">
      <alignment vertical="center" wrapText="1" readingOrder="1"/>
    </xf>
    <xf numFmtId="10" fontId="131" fillId="4" borderId="18" xfId="0" applyNumberFormat="1" applyFont="1" applyFill="1" applyBorder="1" applyAlignment="1">
      <alignment vertical="center" readingOrder="1"/>
    </xf>
    <xf numFmtId="0" fontId="75" fillId="0" borderId="0" xfId="0" applyFont="1" applyAlignment="1">
      <alignment horizontal="left"/>
    </xf>
    <xf numFmtId="0" fontId="129" fillId="0" borderId="16" xfId="0" applyFont="1" applyBorder="1" applyAlignment="1">
      <alignment horizontal="right" vertical="center" wrapText="1"/>
    </xf>
    <xf numFmtId="170" fontId="129" fillId="0" borderId="0" xfId="2" applyNumberFormat="1" applyFont="1" applyBorder="1" applyAlignment="1">
      <alignment horizontal="right" vertical="center" wrapText="1" indent="2"/>
    </xf>
    <xf numFmtId="167" fontId="19" fillId="2" borderId="30" xfId="0" applyNumberFormat="1" applyFont="1" applyFill="1" applyBorder="1" applyAlignment="1">
      <alignment horizontal="right" vertical="center" indent="1"/>
    </xf>
    <xf numFmtId="2" fontId="19" fillId="2" borderId="27" xfId="0" applyNumberFormat="1" applyFont="1" applyFill="1" applyBorder="1" applyAlignment="1">
      <alignment horizontal="right" vertical="center" indent="1"/>
    </xf>
    <xf numFmtId="2" fontId="132" fillId="0" borderId="0" xfId="0" applyNumberFormat="1" applyFont="1" applyFill="1" applyBorder="1" applyAlignment="1">
      <alignment horizontal="right" vertical="center" indent="1"/>
    </xf>
    <xf numFmtId="0" fontId="129" fillId="4" borderId="18" xfId="0" applyFont="1" applyFill="1" applyBorder="1" applyAlignment="1">
      <alignment vertical="center" wrapText="1" readingOrder="1"/>
    </xf>
    <xf numFmtId="0" fontId="133" fillId="0" borderId="0" xfId="0" applyFont="1" applyBorder="1" applyAlignment="1">
      <alignment horizontal="right" vertical="center" wrapText="1"/>
    </xf>
    <xf numFmtId="0" fontId="133" fillId="0" borderId="0" xfId="0" applyFont="1" applyBorder="1" applyAlignment="1">
      <alignment horizontal="center" vertical="center" wrapText="1"/>
    </xf>
    <xf numFmtId="14" fontId="133" fillId="0" borderId="0" xfId="0" applyNumberFormat="1" applyFont="1" applyFill="1" applyBorder="1" applyAlignment="1">
      <alignment horizontal="right" vertical="center" wrapText="1"/>
    </xf>
    <xf numFmtId="167" fontId="133" fillId="0" borderId="30" xfId="0" applyNumberFormat="1" applyFont="1" applyBorder="1" applyAlignment="1">
      <alignment horizontal="right" vertical="center" wrapText="1" indent="1"/>
    </xf>
    <xf numFmtId="3" fontId="53" fillId="0" borderId="24" xfId="2" applyNumberFormat="1" applyFont="1" applyBorder="1" applyAlignment="1">
      <alignment horizontal="center" vertical="center"/>
    </xf>
    <xf numFmtId="3" fontId="53" fillId="0" borderId="25" xfId="2" applyNumberFormat="1" applyFont="1" applyBorder="1" applyAlignment="1">
      <alignment horizontal="center" vertical="center"/>
    </xf>
    <xf numFmtId="3" fontId="53" fillId="0" borderId="26" xfId="2" applyNumberFormat="1" applyFont="1" applyBorder="1" applyAlignment="1">
      <alignment horizontal="center" vertical="center"/>
    </xf>
    <xf numFmtId="3" fontId="113" fillId="4" borderId="0" xfId="2" applyNumberFormat="1" applyFont="1" applyFill="1" applyBorder="1" applyAlignment="1">
      <alignment horizontal="center" vertical="center"/>
    </xf>
    <xf numFmtId="3" fontId="2" fillId="0" borderId="28" xfId="3" applyNumberFormat="1" applyFont="1" applyBorder="1" applyAlignment="1">
      <alignment horizontal="center" vertical="center"/>
    </xf>
    <xf numFmtId="3" fontId="2" fillId="0" borderId="25" xfId="3" applyNumberFormat="1" applyFont="1" applyBorder="1" applyAlignment="1">
      <alignment horizontal="center" vertical="center"/>
    </xf>
    <xf numFmtId="3" fontId="2" fillId="0" borderId="29" xfId="3" applyNumberFormat="1" applyFont="1" applyBorder="1" applyAlignment="1">
      <alignment horizontal="center" vertical="center"/>
    </xf>
    <xf numFmtId="3" fontId="112" fillId="4" borderId="18" xfId="3" applyNumberFormat="1" applyFont="1" applyFill="1" applyBorder="1" applyAlignment="1">
      <alignment horizontal="center" vertical="center"/>
    </xf>
    <xf numFmtId="3" fontId="2" fillId="0" borderId="30" xfId="3" applyNumberFormat="1" applyFont="1" applyBorder="1" applyAlignment="1">
      <alignment horizontal="center" vertical="center"/>
    </xf>
    <xf numFmtId="3" fontId="134" fillId="4" borderId="0" xfId="3" applyNumberFormat="1" applyFont="1" applyFill="1" applyAlignment="1">
      <alignment horizontal="center" vertical="center"/>
    </xf>
    <xf numFmtId="167" fontId="1" fillId="0" borderId="25" xfId="0" applyNumberFormat="1" applyFont="1" applyBorder="1" applyAlignment="1">
      <alignment horizontal="center" vertical="center" wrapText="1"/>
    </xf>
    <xf numFmtId="171" fontId="1" fillId="0" borderId="25" xfId="0" applyNumberFormat="1" applyFont="1" applyBorder="1" applyAlignment="1">
      <alignment horizontal="center" vertical="center" wrapText="1"/>
    </xf>
    <xf numFmtId="167" fontId="1" fillId="0" borderId="29" xfId="0" applyNumberFormat="1" applyFont="1" applyBorder="1" applyAlignment="1">
      <alignment horizontal="center" vertical="center" wrapText="1"/>
    </xf>
    <xf numFmtId="167" fontId="1" fillId="0" borderId="29" xfId="0" quotePrefix="1" applyNumberFormat="1" applyFont="1" applyBorder="1" applyAlignment="1">
      <alignment horizontal="center" vertical="center" wrapText="1"/>
    </xf>
    <xf numFmtId="171" fontId="1" fillId="0" borderId="29" xfId="0" applyNumberFormat="1" applyFont="1" applyBorder="1" applyAlignment="1">
      <alignment horizontal="center" vertical="center" wrapText="1"/>
    </xf>
    <xf numFmtId="167" fontId="122" fillId="4" borderId="28" xfId="0" applyNumberFormat="1" applyFont="1" applyFill="1" applyBorder="1" applyAlignment="1">
      <alignment horizontal="center" vertical="center" wrapText="1"/>
    </xf>
    <xf numFmtId="171" fontId="122" fillId="4" borderId="28" xfId="0" applyNumberFormat="1" applyFont="1" applyFill="1" applyBorder="1" applyAlignment="1">
      <alignment horizontal="center" vertical="center" wrapText="1"/>
    </xf>
    <xf numFmtId="167" fontId="122" fillId="4" borderId="32" xfId="0" applyNumberFormat="1" applyFont="1" applyFill="1" applyBorder="1" applyAlignment="1">
      <alignment horizontal="center" vertical="center" wrapText="1"/>
    </xf>
    <xf numFmtId="167" fontId="122" fillId="4" borderId="18" xfId="0" applyNumberFormat="1" applyFont="1" applyFill="1" applyBorder="1" applyAlignment="1">
      <alignment horizontal="center" vertical="center" wrapText="1"/>
    </xf>
    <xf numFmtId="167" fontId="1" fillId="0" borderId="25" xfId="0" applyNumberFormat="1" applyFont="1" applyFill="1" applyBorder="1" applyAlignment="1">
      <alignment horizontal="center" vertical="center" wrapText="1"/>
    </xf>
    <xf numFmtId="167" fontId="1" fillId="0" borderId="28" xfId="0" applyNumberFormat="1" applyFont="1" applyBorder="1" applyAlignment="1">
      <alignment horizontal="right" vertical="center" indent="1"/>
    </xf>
    <xf numFmtId="167" fontId="1" fillId="0" borderId="25" xfId="0" applyNumberFormat="1" applyFont="1" applyBorder="1" applyAlignment="1">
      <alignment horizontal="right" vertical="center" indent="1"/>
    </xf>
    <xf numFmtId="167" fontId="1" fillId="0" borderId="29" xfId="0" applyNumberFormat="1" applyFont="1" applyBorder="1" applyAlignment="1">
      <alignment horizontal="right" vertical="center" indent="1"/>
    </xf>
    <xf numFmtId="167" fontId="1" fillId="0" borderId="34" xfId="0" applyNumberFormat="1" applyFont="1" applyBorder="1" applyAlignment="1">
      <alignment horizontal="right" vertical="center" indent="1"/>
    </xf>
    <xf numFmtId="167" fontId="1" fillId="0" borderId="30" xfId="0" applyNumberFormat="1" applyFont="1" applyBorder="1" applyAlignment="1">
      <alignment horizontal="right" vertical="center" indent="1"/>
    </xf>
    <xf numFmtId="167" fontId="122" fillId="0" borderId="32" xfId="0" applyNumberFormat="1" applyFont="1" applyBorder="1" applyAlignment="1">
      <alignment horizontal="right" vertical="center" indent="1"/>
    </xf>
    <xf numFmtId="167" fontId="122" fillId="0" borderId="27" xfId="0" applyNumberFormat="1" applyFont="1" applyBorder="1" applyAlignment="1">
      <alignment horizontal="right" vertical="center" indent="1"/>
    </xf>
    <xf numFmtId="167" fontId="122" fillId="0" borderId="33" xfId="0" applyNumberFormat="1" applyFont="1" applyBorder="1" applyAlignment="1">
      <alignment horizontal="right" vertical="center" indent="1"/>
    </xf>
    <xf numFmtId="167" fontId="122" fillId="4" borderId="18" xfId="0" applyNumberFormat="1" applyFont="1" applyFill="1" applyBorder="1" applyAlignment="1">
      <alignment horizontal="right" vertical="center" wrapText="1" indent="1"/>
    </xf>
    <xf numFmtId="167" fontId="122" fillId="4" borderId="27" xfId="0" applyNumberFormat="1" applyFont="1" applyFill="1" applyBorder="1" applyAlignment="1">
      <alignment horizontal="right" vertical="center" wrapText="1" indent="1"/>
    </xf>
    <xf numFmtId="167" fontId="2" fillId="2" borderId="30" xfId="0" applyNumberFormat="1" applyFont="1" applyFill="1" applyBorder="1" applyAlignment="1">
      <alignment horizontal="right" vertical="center" indent="1"/>
    </xf>
    <xf numFmtId="3" fontId="135" fillId="0" borderId="24" xfId="2" applyNumberFormat="1" applyFont="1" applyBorder="1" applyAlignment="1">
      <alignment horizontal="center" vertical="center"/>
    </xf>
    <xf numFmtId="3" fontId="135" fillId="0" borderId="25" xfId="2" applyNumberFormat="1" applyFont="1" applyBorder="1" applyAlignment="1">
      <alignment horizontal="center" vertical="center"/>
    </xf>
    <xf numFmtId="3" fontId="135" fillId="0" borderId="26" xfId="2" applyNumberFormat="1" applyFont="1" applyBorder="1" applyAlignment="1">
      <alignment horizontal="center" vertical="center"/>
    </xf>
    <xf numFmtId="3" fontId="113" fillId="4" borderId="16" xfId="2" applyNumberFormat="1" applyFont="1" applyFill="1" applyBorder="1" applyAlignment="1">
      <alignment horizontal="center" vertical="center"/>
    </xf>
    <xf numFmtId="3" fontId="113" fillId="4" borderId="18" xfId="2" applyNumberFormat="1" applyFont="1" applyFill="1" applyBorder="1" applyAlignment="1">
      <alignment horizontal="center" vertical="center"/>
    </xf>
    <xf numFmtId="0" fontId="65" fillId="0" borderId="0" xfId="0" applyFont="1" applyAlignment="1">
      <alignment horizontal="left"/>
    </xf>
    <xf numFmtId="0" fontId="53" fillId="9" borderId="50" xfId="0" applyFont="1" applyFill="1" applyBorder="1" applyAlignment="1">
      <alignment vertical="center" wrapText="1"/>
    </xf>
    <xf numFmtId="3" fontId="112" fillId="4" borderId="0" xfId="3" applyNumberFormat="1" applyFont="1" applyFill="1" applyBorder="1" applyAlignment="1">
      <alignment horizontal="center" vertical="center"/>
    </xf>
    <xf numFmtId="167" fontId="9" fillId="0" borderId="25" xfId="0" applyNumberFormat="1" applyFont="1" applyFill="1" applyBorder="1" applyAlignment="1">
      <alignment horizontal="center" vertical="center" wrapText="1"/>
    </xf>
    <xf numFmtId="171" fontId="9" fillId="0" borderId="25" xfId="0" applyNumberFormat="1" applyFont="1" applyFill="1" applyBorder="1" applyAlignment="1">
      <alignment horizontal="center" vertical="center" wrapText="1"/>
    </xf>
    <xf numFmtId="167" fontId="9" fillId="0" borderId="29" xfId="0" applyNumberFormat="1" applyFont="1" applyFill="1" applyBorder="1" applyAlignment="1">
      <alignment horizontal="center" vertical="center" wrapText="1"/>
    </xf>
    <xf numFmtId="171" fontId="122" fillId="4" borderId="32" xfId="0" applyNumberFormat="1" applyFont="1" applyFill="1" applyBorder="1" applyAlignment="1">
      <alignment horizontal="center" vertical="center" wrapText="1"/>
    </xf>
    <xf numFmtId="171" fontId="122" fillId="4" borderId="18" xfId="0" applyNumberFormat="1" applyFont="1" applyFill="1" applyBorder="1" applyAlignment="1">
      <alignment horizontal="center" vertical="center" wrapText="1"/>
    </xf>
    <xf numFmtId="0" fontId="122" fillId="4" borderId="32" xfId="0" applyFont="1" applyFill="1" applyBorder="1" applyAlignment="1">
      <alignment horizontal="left" vertical="center" wrapText="1" readingOrder="1"/>
    </xf>
    <xf numFmtId="0" fontId="122" fillId="4" borderId="18" xfId="0" applyFont="1" applyFill="1" applyBorder="1" applyAlignment="1">
      <alignment horizontal="left" vertical="center" wrapText="1" readingOrder="1"/>
    </xf>
    <xf numFmtId="3" fontId="122" fillId="4" borderId="32" xfId="0" applyNumberFormat="1" applyFont="1" applyFill="1" applyBorder="1" applyAlignment="1">
      <alignment horizontal="right" vertical="center" wrapText="1" indent="1"/>
    </xf>
    <xf numFmtId="3" fontId="122" fillId="4" borderId="18" xfId="0" applyNumberFormat="1" applyFont="1" applyFill="1" applyBorder="1" applyAlignment="1">
      <alignment horizontal="right" vertical="center" wrapText="1" indent="1"/>
    </xf>
    <xf numFmtId="166" fontId="122" fillId="2" borderId="28" xfId="0" applyNumberFormat="1" applyFont="1" applyFill="1" applyBorder="1" applyAlignment="1">
      <alignment vertical="center"/>
    </xf>
    <xf numFmtId="167" fontId="122" fillId="2" borderId="28" xfId="0" applyNumberFormat="1" applyFont="1" applyFill="1" applyBorder="1" applyAlignment="1">
      <alignment horizontal="right" vertical="center" wrapText="1" indent="1"/>
    </xf>
    <xf numFmtId="167" fontId="1" fillId="0" borderId="27" xfId="0" applyNumberFormat="1" applyFont="1" applyBorder="1" applyAlignment="1">
      <alignment horizontal="right" vertical="center" indent="1"/>
    </xf>
    <xf numFmtId="167" fontId="1" fillId="0" borderId="27" xfId="0" applyNumberFormat="1" applyFont="1" applyBorder="1" applyAlignment="1">
      <alignment horizontal="right" vertical="center" wrapText="1" indent="1"/>
    </xf>
    <xf numFmtId="167" fontId="1" fillId="0" borderId="30" xfId="0" applyNumberFormat="1" applyFont="1" applyBorder="1" applyAlignment="1">
      <alignment horizontal="right" vertical="center" wrapText="1" indent="1"/>
    </xf>
    <xf numFmtId="167" fontId="1" fillId="0" borderId="25" xfId="0" applyNumberFormat="1" applyFont="1" applyBorder="1" applyAlignment="1">
      <alignment horizontal="right" vertical="center" wrapText="1" indent="1"/>
    </xf>
    <xf numFmtId="10" fontId="137" fillId="4" borderId="18" xfId="0" applyNumberFormat="1" applyFont="1" applyFill="1" applyBorder="1" applyAlignment="1">
      <alignment vertical="center" readingOrder="1"/>
    </xf>
    <xf numFmtId="0" fontId="122" fillId="0" borderId="28" xfId="0" applyFont="1" applyBorder="1" applyAlignment="1">
      <alignment horizontal="left" vertical="center" wrapText="1" readingOrder="1"/>
    </xf>
    <xf numFmtId="167" fontId="122" fillId="2" borderId="28" xfId="0" applyNumberFormat="1" applyFont="1" applyFill="1" applyBorder="1" applyAlignment="1">
      <alignment horizontal="right" vertical="center" wrapText="1" indent="1" readingOrder="1"/>
    </xf>
    <xf numFmtId="167" fontId="122" fillId="2" borderId="28" xfId="0" applyNumberFormat="1" applyFont="1" applyFill="1" applyBorder="1" applyAlignment="1">
      <alignment horizontal="right" vertical="center" indent="1" readingOrder="1"/>
    </xf>
    <xf numFmtId="0" fontId="138" fillId="0" borderId="25" xfId="0" applyFont="1" applyBorder="1" applyAlignment="1">
      <alignment vertical="center" wrapText="1" readingOrder="1"/>
    </xf>
    <xf numFmtId="167" fontId="139" fillId="2" borderId="25" xfId="0" applyNumberFormat="1" applyFont="1" applyFill="1" applyBorder="1" applyAlignment="1">
      <alignment horizontal="right" vertical="center" wrapText="1" indent="1" readingOrder="1"/>
    </xf>
    <xf numFmtId="167" fontId="138" fillId="2" borderId="25" xfId="0" applyNumberFormat="1" applyFont="1" applyFill="1" applyBorder="1" applyAlignment="1">
      <alignment horizontal="right" vertical="center" wrapText="1" indent="1" readingOrder="1"/>
    </xf>
    <xf numFmtId="167" fontId="1" fillId="2" borderId="28" xfId="0" applyNumberFormat="1" applyFont="1" applyFill="1" applyBorder="1" applyAlignment="1">
      <alignment horizontal="right" vertical="center" wrapText="1" indent="1" readingOrder="1"/>
    </xf>
    <xf numFmtId="167" fontId="1" fillId="2" borderId="25" xfId="0" applyNumberFormat="1" applyFont="1" applyFill="1" applyBorder="1" applyAlignment="1">
      <alignment horizontal="right" vertical="center" wrapText="1" indent="1" readingOrder="1"/>
    </xf>
    <xf numFmtId="167" fontId="1" fillId="2" borderId="30" xfId="0" applyNumberFormat="1" applyFont="1" applyFill="1" applyBorder="1" applyAlignment="1">
      <alignment horizontal="right" vertical="center" wrapText="1" indent="1" readingOrder="1"/>
    </xf>
    <xf numFmtId="167" fontId="1" fillId="2" borderId="28" xfId="0" applyNumberFormat="1" applyFont="1" applyFill="1" applyBorder="1" applyAlignment="1">
      <alignment horizontal="right" vertical="center" indent="1" readingOrder="1"/>
    </xf>
    <xf numFmtId="167" fontId="1" fillId="2" borderId="25" xfId="0" applyNumberFormat="1" applyFont="1" applyFill="1" applyBorder="1" applyAlignment="1">
      <alignment horizontal="right" vertical="center" indent="1" readingOrder="1"/>
    </xf>
    <xf numFmtId="167" fontId="1" fillId="2" borderId="30" xfId="0" applyNumberFormat="1" applyFont="1" applyFill="1" applyBorder="1" applyAlignment="1">
      <alignment horizontal="right" vertical="center" indent="1" readingOrder="1"/>
    </xf>
    <xf numFmtId="167" fontId="58" fillId="2" borderId="28" xfId="0" applyNumberFormat="1" applyFont="1" applyFill="1" applyBorder="1" applyAlignment="1">
      <alignment horizontal="right" vertical="center" wrapText="1" indent="1" readingOrder="1"/>
    </xf>
    <xf numFmtId="167" fontId="58" fillId="2" borderId="25" xfId="0" applyNumberFormat="1" applyFont="1" applyFill="1" applyBorder="1" applyAlignment="1">
      <alignment horizontal="right" vertical="center" wrapText="1" indent="1" readingOrder="1"/>
    </xf>
    <xf numFmtId="167" fontId="103" fillId="2" borderId="30" xfId="0" applyNumberFormat="1" applyFont="1" applyFill="1" applyBorder="1" applyAlignment="1">
      <alignment horizontal="right" vertical="center" wrapText="1" indent="1" readingOrder="1"/>
    </xf>
    <xf numFmtId="175" fontId="1" fillId="0" borderId="28" xfId="0" applyNumberFormat="1" applyFont="1" applyFill="1" applyBorder="1" applyAlignment="1">
      <alignment horizontal="right" vertical="center" wrapText="1" indent="1"/>
    </xf>
    <xf numFmtId="175" fontId="1" fillId="0" borderId="28" xfId="6" applyNumberFormat="1" applyFont="1" applyBorder="1" applyAlignment="1">
      <alignment horizontal="right" vertical="center" indent="1"/>
    </xf>
    <xf numFmtId="175" fontId="1" fillId="0" borderId="28" xfId="0" applyNumberFormat="1" applyFont="1" applyBorder="1" applyAlignment="1">
      <alignment horizontal="right" vertical="center" indent="1"/>
    </xf>
    <xf numFmtId="175" fontId="1" fillId="0" borderId="25" xfId="0" applyNumberFormat="1" applyFont="1" applyFill="1" applyBorder="1" applyAlignment="1">
      <alignment horizontal="right" vertical="center" wrapText="1" indent="1"/>
    </xf>
    <xf numFmtId="175" fontId="1" fillId="0" borderId="25" xfId="6" applyNumberFormat="1" applyFont="1" applyBorder="1" applyAlignment="1">
      <alignment horizontal="right" vertical="center" indent="1"/>
    </xf>
    <xf numFmtId="175" fontId="1" fillId="0" borderId="25" xfId="0" applyNumberFormat="1" applyFont="1" applyBorder="1" applyAlignment="1">
      <alignment horizontal="right" vertical="center" indent="1"/>
    </xf>
    <xf numFmtId="175" fontId="1" fillId="0" borderId="30" xfId="0" applyNumberFormat="1" applyFont="1" applyFill="1" applyBorder="1" applyAlignment="1">
      <alignment horizontal="right" vertical="center" wrapText="1" indent="1"/>
    </xf>
    <xf numFmtId="175" fontId="1" fillId="0" borderId="30" xfId="6" applyNumberFormat="1" applyFont="1" applyBorder="1" applyAlignment="1">
      <alignment horizontal="right" vertical="center" indent="1"/>
    </xf>
    <xf numFmtId="175" fontId="1" fillId="0" borderId="30" xfId="0" applyNumberFormat="1" applyFont="1" applyBorder="1" applyAlignment="1">
      <alignment horizontal="right" vertical="center" indent="1"/>
    </xf>
    <xf numFmtId="0" fontId="122" fillId="4" borderId="18" xfId="0" applyFont="1" applyFill="1" applyBorder="1" applyAlignment="1">
      <alignment vertical="center"/>
    </xf>
    <xf numFmtId="175" fontId="122" fillId="4" borderId="18" xfId="0" applyNumberFormat="1" applyFont="1" applyFill="1" applyBorder="1" applyAlignment="1">
      <alignment horizontal="right" vertical="center" wrapText="1" indent="1"/>
    </xf>
    <xf numFmtId="167" fontId="1" fillId="0" borderId="31" xfId="0" applyNumberFormat="1" applyFont="1" applyFill="1" applyBorder="1" applyAlignment="1">
      <alignment horizontal="right" vertical="center" wrapText="1" indent="1"/>
    </xf>
    <xf numFmtId="0" fontId="1" fillId="0" borderId="25" xfId="0" applyFont="1" applyFill="1" applyBorder="1" applyAlignment="1">
      <alignment horizontal="right" vertical="center" indent="1"/>
    </xf>
    <xf numFmtId="167" fontId="1" fillId="0" borderId="29" xfId="0" applyNumberFormat="1" applyFont="1" applyFill="1" applyBorder="1" applyAlignment="1">
      <alignment horizontal="right" vertical="center" wrapText="1" indent="1"/>
    </xf>
    <xf numFmtId="167" fontId="1" fillId="0" borderId="31" xfId="0" applyNumberFormat="1" applyFont="1" applyFill="1" applyBorder="1" applyAlignment="1">
      <alignment horizontal="right" vertical="center" wrapText="1" indent="2"/>
    </xf>
    <xf numFmtId="167" fontId="122" fillId="4" borderId="18" xfId="0" applyNumberFormat="1" applyFont="1" applyFill="1" applyBorder="1" applyAlignment="1">
      <alignment horizontal="right" vertical="center" wrapText="1" indent="2"/>
    </xf>
    <xf numFmtId="0" fontId="1" fillId="9" borderId="0" xfId="0" applyFont="1" applyFill="1" applyAlignment="1">
      <alignment horizontal="left" vertical="center" wrapText="1"/>
    </xf>
    <xf numFmtId="0" fontId="1" fillId="9" borderId="0" xfId="0" applyFont="1" applyFill="1" applyBorder="1" applyAlignment="1">
      <alignment horizontal="left" vertical="center" wrapText="1"/>
    </xf>
    <xf numFmtId="2" fontId="140" fillId="0" borderId="0" xfId="0" applyNumberFormat="1" applyFont="1" applyFill="1" applyBorder="1" applyAlignment="1">
      <alignment horizontal="center" vertical="center"/>
    </xf>
    <xf numFmtId="175" fontId="2" fillId="0" borderId="0" xfId="0" applyNumberFormat="1" applyFont="1" applyAlignment="1">
      <alignment wrapText="1"/>
    </xf>
    <xf numFmtId="0" fontId="113" fillId="0" borderId="16" xfId="0" applyFont="1" applyBorder="1" applyAlignment="1">
      <alignment vertical="center" wrapText="1"/>
    </xf>
    <xf numFmtId="170" fontId="113" fillId="0" borderId="16" xfId="2" applyNumberFormat="1" applyFont="1" applyBorder="1" applyAlignment="1">
      <alignment horizontal="right" vertical="top" wrapText="1" indent="2"/>
    </xf>
    <xf numFmtId="0" fontId="113" fillId="4" borderId="16" xfId="0" applyFont="1" applyFill="1" applyBorder="1" applyAlignment="1">
      <alignment vertical="center" wrapText="1"/>
    </xf>
    <xf numFmtId="170" fontId="113" fillId="4" borderId="16" xfId="0" applyNumberFormat="1" applyFont="1" applyFill="1" applyBorder="1" applyAlignment="1">
      <alignment horizontal="right" vertical="center" wrapText="1" indent="2"/>
    </xf>
    <xf numFmtId="3" fontId="40" fillId="0" borderId="0" xfId="0" quotePrefix="1" applyNumberFormat="1" applyFont="1"/>
    <xf numFmtId="2" fontId="142" fillId="0" borderId="0" xfId="0" applyNumberFormat="1" applyFont="1" applyFill="1" applyBorder="1" applyAlignment="1">
      <alignment horizontal="center" vertical="center"/>
    </xf>
    <xf numFmtId="0" fontId="75" fillId="0" borderId="47" xfId="0" applyFont="1" applyBorder="1" applyAlignment="1">
      <alignment horizontal="center"/>
    </xf>
    <xf numFmtId="165" fontId="19" fillId="0" borderId="0" xfId="0" applyNumberFormat="1" applyFont="1" applyFill="1" applyAlignment="1">
      <alignment horizontal="center"/>
    </xf>
    <xf numFmtId="165" fontId="19" fillId="2" borderId="0" xfId="6" applyNumberFormat="1" applyFont="1" applyFill="1" applyBorder="1" applyAlignment="1">
      <alignment horizontal="center"/>
    </xf>
    <xf numFmtId="167" fontId="19" fillId="0" borderId="0" xfId="0" applyNumberFormat="1" applyFont="1" applyAlignment="1">
      <alignment horizontal="center"/>
    </xf>
    <xf numFmtId="170" fontId="53" fillId="0" borderId="25" xfId="8" applyNumberFormat="1" applyFont="1" applyBorder="1" applyAlignment="1">
      <alignment horizontal="right" vertical="center" wrapText="1" indent="2"/>
    </xf>
    <xf numFmtId="170" fontId="53" fillId="0" borderId="25" xfId="8" applyNumberFormat="1" applyFont="1" applyFill="1" applyBorder="1" applyAlignment="1">
      <alignment horizontal="right" vertical="center" wrapText="1" indent="2"/>
    </xf>
    <xf numFmtId="170" fontId="53" fillId="0" borderId="15" xfId="8" applyNumberFormat="1" applyFont="1" applyBorder="1" applyAlignment="1">
      <alignment horizontal="right" vertical="center" wrapText="1" indent="2"/>
    </xf>
    <xf numFmtId="170" fontId="135" fillId="0" borderId="25" xfId="8" applyNumberFormat="1" applyFont="1" applyBorder="1" applyAlignment="1">
      <alignment horizontal="right" vertical="center" wrapText="1" indent="2"/>
    </xf>
    <xf numFmtId="170" fontId="135" fillId="0" borderId="25" xfId="8" applyNumberFormat="1" applyFont="1" applyFill="1" applyBorder="1" applyAlignment="1">
      <alignment horizontal="right" vertical="center" wrapText="1" indent="2"/>
    </xf>
    <xf numFmtId="170" fontId="135" fillId="0" borderId="50" xfId="8" applyNumberFormat="1" applyFont="1" applyBorder="1" applyAlignment="1">
      <alignment horizontal="right" vertical="center" wrapText="1" indent="2"/>
    </xf>
    <xf numFmtId="170" fontId="135" fillId="0" borderId="0" xfId="8" applyNumberFormat="1" applyFont="1" applyBorder="1" applyAlignment="1">
      <alignment horizontal="right" vertical="center" wrapText="1" indent="2"/>
    </xf>
    <xf numFmtId="3" fontId="143" fillId="0" borderId="0" xfId="0" applyNumberFormat="1" applyFont="1"/>
    <xf numFmtId="0" fontId="30" fillId="0" borderId="0" xfId="3" applyFont="1" applyAlignment="1">
      <alignment horizontal="center" vertical="center"/>
    </xf>
    <xf numFmtId="3" fontId="134" fillId="4" borderId="18" xfId="3" applyNumberFormat="1" applyFont="1" applyFill="1" applyBorder="1" applyAlignment="1">
      <alignment horizontal="center" vertical="center"/>
    </xf>
    <xf numFmtId="3" fontId="58" fillId="0" borderId="0" xfId="3" applyNumberFormat="1" applyFont="1" applyAlignment="1">
      <alignment horizontal="center" vertical="center"/>
    </xf>
    <xf numFmtId="4" fontId="58" fillId="0" borderId="0" xfId="3" applyNumberFormat="1" applyFont="1" applyAlignment="1">
      <alignment vertical="center"/>
    </xf>
    <xf numFmtId="167" fontId="58" fillId="4" borderId="27" xfId="0" applyNumberFormat="1" applyFont="1" applyFill="1" applyBorder="1" applyAlignment="1">
      <alignment horizontal="right" vertical="center" wrapText="1" indent="1"/>
    </xf>
    <xf numFmtId="2" fontId="2" fillId="2" borderId="27" xfId="0" applyNumberFormat="1" applyFont="1" applyFill="1" applyBorder="1" applyAlignment="1">
      <alignment horizontal="right" vertical="center" indent="1"/>
    </xf>
    <xf numFmtId="2" fontId="1" fillId="0" borderId="29" xfId="0" applyNumberFormat="1" applyFont="1" applyBorder="1" applyAlignment="1">
      <alignment horizontal="right" vertical="center" indent="1"/>
    </xf>
    <xf numFmtId="2" fontId="1" fillId="0" borderId="0" xfId="0" applyNumberFormat="1" applyFont="1" applyAlignment="1">
      <alignment horizontal="right" vertical="center" indent="1"/>
    </xf>
    <xf numFmtId="0" fontId="30" fillId="2" borderId="0" xfId="0" applyFont="1" applyFill="1" applyAlignment="1">
      <alignment horizontal="right" vertical="center" wrapText="1" indent="1"/>
    </xf>
    <xf numFmtId="175" fontId="12" fillId="0" borderId="28" xfId="0" applyNumberFormat="1" applyFont="1" applyBorder="1" applyAlignment="1">
      <alignment horizontal="right" vertical="center" wrapText="1" indent="1"/>
    </xf>
    <xf numFmtId="175" fontId="12" fillId="0" borderId="25" xfId="0" applyNumberFormat="1" applyFont="1" applyBorder="1" applyAlignment="1">
      <alignment horizontal="right" vertical="center" wrapText="1" indent="1"/>
    </xf>
    <xf numFmtId="175" fontId="12" fillId="0" borderId="30" xfId="0" applyNumberFormat="1" applyFont="1" applyBorder="1" applyAlignment="1">
      <alignment horizontal="right" vertical="center" wrapText="1" indent="1"/>
    </xf>
    <xf numFmtId="175" fontId="32" fillId="4" borderId="18" xfId="0" applyNumberFormat="1" applyFont="1" applyFill="1" applyBorder="1" applyAlignment="1">
      <alignment horizontal="right" vertical="center" wrapText="1" indent="1"/>
    </xf>
    <xf numFmtId="0" fontId="26" fillId="0" borderId="2" xfId="0" applyFont="1" applyBorder="1" applyAlignment="1">
      <alignment horizontal="right" vertical="center" wrapText="1"/>
    </xf>
    <xf numFmtId="167" fontId="12" fillId="0" borderId="31" xfId="0" applyNumberFormat="1" applyFont="1" applyBorder="1" applyAlignment="1">
      <alignment horizontal="right" vertical="center" wrapText="1" indent="1"/>
    </xf>
    <xf numFmtId="167" fontId="12" fillId="0" borderId="25" xfId="0" applyNumberFormat="1" applyFont="1" applyBorder="1" applyAlignment="1">
      <alignment horizontal="right" vertical="center" wrapText="1" indent="1"/>
    </xf>
    <xf numFmtId="0" fontId="12" fillId="0" borderId="25" xfId="0" applyFont="1" applyBorder="1" applyAlignment="1">
      <alignment horizontal="right" vertical="center" indent="1"/>
    </xf>
    <xf numFmtId="167" fontId="12" fillId="0" borderId="29" xfId="0" applyNumberFormat="1" applyFont="1" applyBorder="1" applyAlignment="1">
      <alignment horizontal="right" vertical="center" wrapText="1" indent="1"/>
    </xf>
    <xf numFmtId="167" fontId="1" fillId="0" borderId="31" xfId="0" applyNumberFormat="1" applyFont="1" applyBorder="1" applyAlignment="1">
      <alignment horizontal="right" vertical="center" wrapText="1" indent="2"/>
    </xf>
    <xf numFmtId="2" fontId="144" fillId="0" borderId="0" xfId="0" applyNumberFormat="1" applyFont="1" applyFill="1" applyBorder="1" applyAlignment="1">
      <alignment horizontal="center" vertical="center"/>
    </xf>
    <xf numFmtId="0" fontId="140" fillId="0" borderId="0" xfId="0" applyFont="1" applyFill="1"/>
    <xf numFmtId="168" fontId="1" fillId="0" borderId="29" xfId="0" applyNumberFormat="1" applyFont="1" applyFill="1" applyBorder="1" applyAlignment="1">
      <alignment horizontal="right" vertical="center" indent="1"/>
    </xf>
    <xf numFmtId="171" fontId="1" fillId="0" borderId="25" xfId="0" applyNumberFormat="1" applyFont="1" applyBorder="1" applyAlignment="1">
      <alignment horizontal="right" vertical="center" wrapText="1" readingOrder="2"/>
    </xf>
    <xf numFmtId="167" fontId="1" fillId="0" borderId="0" xfId="0" applyNumberFormat="1" applyFont="1" applyBorder="1" applyAlignment="1">
      <alignment horizontal="right" vertical="center" indent="1"/>
    </xf>
    <xf numFmtId="167" fontId="1" fillId="0" borderId="0" xfId="0" applyNumberFormat="1" applyFont="1" applyBorder="1" applyAlignment="1">
      <alignment horizontal="right" vertical="center" wrapText="1" indent="1"/>
    </xf>
    <xf numFmtId="167" fontId="1" fillId="0" borderId="0" xfId="0" applyNumberFormat="1" applyFont="1" applyFill="1" applyBorder="1" applyAlignment="1">
      <alignment horizontal="right" vertical="center" wrapText="1" indent="1"/>
    </xf>
    <xf numFmtId="0" fontId="16" fillId="2" borderId="0" xfId="0" applyFont="1" applyFill="1" applyBorder="1"/>
    <xf numFmtId="171" fontId="53" fillId="0" borderId="25" xfId="2" applyNumberFormat="1" applyFont="1" applyBorder="1" applyAlignment="1">
      <alignment horizontal="center" vertical="center"/>
    </xf>
    <xf numFmtId="171" fontId="53" fillId="0" borderId="26" xfId="2" applyNumberFormat="1" applyFont="1" applyBorder="1" applyAlignment="1">
      <alignment horizontal="center" vertical="center"/>
    </xf>
    <xf numFmtId="171" fontId="53" fillId="0" borderId="26" xfId="0" applyNumberFormat="1" applyFont="1" applyBorder="1" applyAlignment="1">
      <alignment horizontal="center" vertical="center"/>
    </xf>
    <xf numFmtId="10" fontId="75" fillId="0" borderId="0" xfId="0" applyNumberFormat="1" applyFont="1" applyAlignment="1">
      <alignment horizontal="center" vertical="center"/>
    </xf>
    <xf numFmtId="171" fontId="1" fillId="0" borderId="25" xfId="0" applyNumberFormat="1" applyFont="1" applyBorder="1" applyAlignment="1">
      <alignment horizontal="right" vertical="center" wrapText="1" indent="1" readingOrder="2"/>
    </xf>
    <xf numFmtId="176" fontId="132" fillId="0" borderId="0" xfId="0" applyNumberFormat="1" applyFont="1" applyFill="1" applyBorder="1" applyAlignment="1">
      <alignment horizontal="right" vertical="center" wrapText="1"/>
    </xf>
    <xf numFmtId="167" fontId="132" fillId="0" borderId="0" xfId="0" applyNumberFormat="1" applyFont="1" applyFill="1" applyBorder="1" applyAlignment="1">
      <alignment horizontal="right" vertical="center" wrapText="1"/>
    </xf>
    <xf numFmtId="0" fontId="44" fillId="0" borderId="0" xfId="1" applyFont="1" applyFill="1" applyAlignment="1" applyProtection="1">
      <alignment horizontal="left" vertical="center"/>
    </xf>
    <xf numFmtId="0" fontId="44" fillId="0" borderId="0" xfId="1" applyFont="1" applyFill="1" applyAlignment="1" applyProtection="1"/>
    <xf numFmtId="0" fontId="44" fillId="0" borderId="0" xfId="1" applyFont="1" applyFill="1" applyBorder="1" applyAlignment="1" applyProtection="1"/>
    <xf numFmtId="0" fontId="44" fillId="0" borderId="0" xfId="1" applyFont="1" applyFill="1" applyAlignment="1" applyProtection="1">
      <alignment vertical="center"/>
    </xf>
    <xf numFmtId="0" fontId="42" fillId="2" borderId="0" xfId="0" applyFont="1" applyFill="1" applyAlignment="1">
      <alignment horizontal="center"/>
    </xf>
    <xf numFmtId="3" fontId="56" fillId="0" borderId="0" xfId="0" quotePrefix="1" applyNumberFormat="1" applyFont="1" applyBorder="1" applyAlignment="1">
      <alignment horizontal="left" vertical="center" wrapText="1"/>
    </xf>
    <xf numFmtId="3" fontId="56" fillId="0" borderId="0" xfId="0" quotePrefix="1" applyNumberFormat="1" applyFont="1" applyBorder="1" applyAlignment="1">
      <alignment horizontal="left" vertical="center"/>
    </xf>
    <xf numFmtId="3" fontId="11" fillId="8" borderId="0" xfId="0" applyNumberFormat="1" applyFont="1" applyFill="1" applyAlignment="1">
      <alignment horizontal="center" vertical="center"/>
    </xf>
    <xf numFmtId="3" fontId="117" fillId="0" borderId="0" xfId="0" applyNumberFormat="1" applyFont="1" applyAlignment="1">
      <alignment horizontal="left" vertical="center"/>
    </xf>
    <xf numFmtId="3" fontId="118" fillId="0" borderId="0" xfId="0" applyNumberFormat="1" applyFont="1" applyAlignment="1">
      <alignment horizontal="left" vertical="center"/>
    </xf>
    <xf numFmtId="3" fontId="91" fillId="2" borderId="0" xfId="0" applyNumberFormat="1" applyFont="1" applyFill="1" applyBorder="1" applyAlignment="1">
      <alignment horizontal="center" vertical="center" wrapText="1"/>
    </xf>
    <xf numFmtId="3" fontId="91" fillId="0" borderId="0" xfId="0" applyNumberFormat="1" applyFont="1" applyBorder="1" applyAlignment="1">
      <alignment horizontal="center" vertical="center" wrapText="1"/>
    </xf>
    <xf numFmtId="14" fontId="22" fillId="3" borderId="0" xfId="0" applyNumberFormat="1" applyFont="1" applyFill="1" applyAlignment="1">
      <alignment horizontal="center" vertical="center"/>
    </xf>
    <xf numFmtId="0" fontId="11" fillId="8" borderId="0" xfId="0" applyFont="1" applyFill="1" applyAlignment="1">
      <alignment horizontal="center" vertical="center"/>
    </xf>
    <xf numFmtId="14" fontId="30" fillId="0" borderId="2" xfId="0" applyNumberFormat="1" applyFont="1" applyBorder="1" applyAlignment="1">
      <alignment horizontal="center" wrapText="1"/>
    </xf>
    <xf numFmtId="0" fontId="89" fillId="0" borderId="0" xfId="0" applyFont="1" applyAlignment="1">
      <alignment horizontal="left"/>
    </xf>
    <xf numFmtId="14" fontId="22" fillId="5" borderId="0" xfId="0" applyNumberFormat="1" applyFont="1" applyFill="1" applyAlignment="1">
      <alignment horizontal="center" vertical="center"/>
    </xf>
    <xf numFmtId="3" fontId="90" fillId="0" borderId="0" xfId="0" applyNumberFormat="1" applyFont="1" applyBorder="1" applyAlignment="1">
      <alignment horizontal="center" vertical="center"/>
    </xf>
    <xf numFmtId="3" fontId="111" fillId="0" borderId="0" xfId="0" applyNumberFormat="1" applyFont="1" applyBorder="1" applyAlignment="1">
      <alignment horizontal="center" vertical="center"/>
    </xf>
    <xf numFmtId="0" fontId="65" fillId="0" borderId="0" xfId="0" applyFont="1" applyAlignment="1">
      <alignment horizontal="left"/>
    </xf>
    <xf numFmtId="166" fontId="105" fillId="0" borderId="0" xfId="0" applyNumberFormat="1" applyFont="1" applyBorder="1" applyAlignment="1">
      <alignment horizontal="center" vertical="center"/>
    </xf>
    <xf numFmtId="166" fontId="136" fillId="0" borderId="0" xfId="0" applyNumberFormat="1" applyFont="1" applyBorder="1" applyAlignment="1">
      <alignment horizontal="center" vertical="center"/>
    </xf>
    <xf numFmtId="166" fontId="23" fillId="0" borderId="0" xfId="0" applyNumberFormat="1" applyFont="1" applyBorder="1" applyAlignment="1">
      <alignment horizontal="center" vertical="center"/>
    </xf>
    <xf numFmtId="166" fontId="110" fillId="0" borderId="0" xfId="0" applyNumberFormat="1" applyFont="1" applyBorder="1" applyAlignment="1">
      <alignment horizontal="center" vertical="center"/>
    </xf>
    <xf numFmtId="14" fontId="22" fillId="7" borderId="0" xfId="0" applyNumberFormat="1" applyFont="1" applyFill="1" applyAlignment="1">
      <alignment horizontal="center" vertical="center"/>
    </xf>
    <xf numFmtId="0" fontId="104" fillId="0" borderId="0" xfId="0" applyFont="1" applyAlignment="1">
      <alignment horizontal="left" vertical="center"/>
    </xf>
    <xf numFmtId="0" fontId="11" fillId="8" borderId="0" xfId="0" applyFont="1" applyFill="1" applyAlignment="1">
      <alignment horizontal="center" vertical="center" wrapText="1"/>
    </xf>
    <xf numFmtId="3" fontId="56" fillId="0" borderId="0" xfId="0" applyNumberFormat="1" applyFont="1" applyAlignment="1">
      <alignment horizontal="left" wrapText="1"/>
    </xf>
    <xf numFmtId="0" fontId="91" fillId="0" borderId="0" xfId="0" applyFont="1" applyBorder="1" applyAlignment="1">
      <alignment horizontal="center" vertical="center" wrapText="1"/>
    </xf>
    <xf numFmtId="0" fontId="0" fillId="8" borderId="0" xfId="0" applyFill="1" applyAlignment="1"/>
    <xf numFmtId="0" fontId="59" fillId="0" borderId="0" xfId="0" applyFont="1" applyBorder="1" applyAlignment="1">
      <alignment horizontal="left" vertical="center" wrapText="1"/>
    </xf>
    <xf numFmtId="0" fontId="21" fillId="0" borderId="0" xfId="0" applyFont="1" applyBorder="1" applyAlignment="1">
      <alignment horizontal="left" vertical="center" wrapText="1"/>
    </xf>
    <xf numFmtId="0" fontId="20" fillId="0" borderId="0" xfId="0" applyFont="1" applyFill="1" applyAlignment="1">
      <alignment horizontal="center" vertical="center" wrapText="1"/>
    </xf>
    <xf numFmtId="0" fontId="11" fillId="8" borderId="0" xfId="0" applyFont="1" applyFill="1" applyBorder="1" applyAlignment="1">
      <alignment horizontal="center" vertical="center"/>
    </xf>
    <xf numFmtId="0" fontId="31" fillId="0" borderId="0" xfId="0" applyFont="1" applyFill="1" applyAlignment="1">
      <alignment horizontal="center" vertical="center" wrapText="1"/>
    </xf>
    <xf numFmtId="0" fontId="92" fillId="0" borderId="0" xfId="0" applyFont="1" applyFill="1" applyAlignment="1">
      <alignment horizontal="left" vertical="center" wrapText="1"/>
    </xf>
    <xf numFmtId="0" fontId="22" fillId="6" borderId="0" xfId="0" applyFont="1" applyFill="1" applyAlignment="1">
      <alignment horizontal="center" vertical="center"/>
    </xf>
    <xf numFmtId="0" fontId="22" fillId="3" borderId="0" xfId="0" applyFont="1" applyFill="1" applyAlignment="1">
      <alignment horizontal="center" vertical="center"/>
    </xf>
    <xf numFmtId="165" fontId="25" fillId="2" borderId="0" xfId="6" applyNumberFormat="1" applyFont="1" applyFill="1" applyAlignment="1">
      <alignment horizontal="center" vertical="center"/>
    </xf>
    <xf numFmtId="167" fontId="111" fillId="0" borderId="0" xfId="0" applyNumberFormat="1" applyFont="1" applyBorder="1" applyAlignment="1">
      <alignment horizontal="center" vertical="center"/>
    </xf>
    <xf numFmtId="167" fontId="110" fillId="0" borderId="0" xfId="0" applyNumberFormat="1" applyFont="1" applyAlignment="1">
      <alignment horizontal="center" vertical="center"/>
    </xf>
    <xf numFmtId="165" fontId="96" fillId="0" borderId="0" xfId="6" applyNumberFormat="1" applyFont="1" applyAlignment="1">
      <alignment horizontal="center" vertical="center"/>
    </xf>
    <xf numFmtId="0" fontId="22" fillId="3" borderId="0" xfId="0" applyFont="1" applyFill="1" applyAlignment="1">
      <alignment horizontal="center" vertical="center" wrapText="1"/>
    </xf>
    <xf numFmtId="167" fontId="110" fillId="0" borderId="0" xfId="0" applyNumberFormat="1" applyFont="1" applyBorder="1" applyAlignment="1">
      <alignment horizontal="center" vertical="center"/>
    </xf>
    <xf numFmtId="0" fontId="17" fillId="0" borderId="0" xfId="0" applyFont="1" applyAlignment="1">
      <alignment horizontal="left" vertical="center" wrapText="1"/>
    </xf>
    <xf numFmtId="0" fontId="111" fillId="0" borderId="0" xfId="0" applyFont="1" applyBorder="1" applyAlignment="1">
      <alignment horizontal="center" vertical="center"/>
    </xf>
    <xf numFmtId="0" fontId="111" fillId="0" borderId="0" xfId="0" applyFont="1" applyBorder="1" applyAlignment="1">
      <alignment horizontal="center" vertical="center" wrapText="1"/>
    </xf>
    <xf numFmtId="173" fontId="27" fillId="0" borderId="0" xfId="0" quotePrefix="1" applyNumberFormat="1" applyFont="1" applyBorder="1" applyAlignment="1">
      <alignment horizontal="center" vertical="center" wrapText="1"/>
    </xf>
    <xf numFmtId="173" fontId="27" fillId="0" borderId="0" xfId="0" applyNumberFormat="1" applyFont="1" applyBorder="1" applyAlignment="1">
      <alignment horizontal="center" vertical="center" wrapText="1"/>
    </xf>
    <xf numFmtId="0" fontId="22" fillId="3" borderId="7"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9" xfId="0" applyFont="1" applyFill="1" applyBorder="1" applyAlignment="1">
      <alignment horizontal="center" vertical="center" wrapText="1"/>
    </xf>
    <xf numFmtId="0" fontId="22" fillId="3" borderId="10"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7" fillId="0" borderId="0" xfId="0" applyFont="1" applyAlignment="1">
      <alignment horizontal="left" vertical="center" wrapText="1"/>
    </xf>
    <xf numFmtId="0" fontId="27" fillId="0" borderId="0" xfId="0" applyFont="1" applyAlignment="1">
      <alignment horizontal="left"/>
    </xf>
    <xf numFmtId="49" fontId="17" fillId="0" borderId="0" xfId="0" applyNumberFormat="1" applyFont="1" applyAlignment="1">
      <alignment horizontal="left" vertical="center" wrapText="1"/>
    </xf>
    <xf numFmtId="0" fontId="2" fillId="2" borderId="0" xfId="0" applyFont="1" applyFill="1" applyBorder="1" applyAlignment="1">
      <alignment horizontal="center" vertical="center" wrapText="1"/>
    </xf>
    <xf numFmtId="9" fontId="2" fillId="0" borderId="0" xfId="0" applyNumberFormat="1" applyFont="1" applyBorder="1" applyAlignment="1">
      <alignment horizontal="center" vertical="center" wrapText="1"/>
    </xf>
    <xf numFmtId="0" fontId="2" fillId="0" borderId="0" xfId="0" applyFont="1" applyBorder="1" applyAlignment="1">
      <alignment horizontal="center" vertical="center" wrapText="1"/>
    </xf>
    <xf numFmtId="9" fontId="2" fillId="0" borderId="5" xfId="0" applyNumberFormat="1" applyFont="1" applyBorder="1" applyAlignment="1">
      <alignment horizontal="center" vertical="center"/>
    </xf>
    <xf numFmtId="0" fontId="2" fillId="0" borderId="5" xfId="0" applyFont="1" applyBorder="1" applyAlignment="1">
      <alignment horizontal="center" vertical="center"/>
    </xf>
    <xf numFmtId="0" fontId="107" fillId="0" borderId="0" xfId="0" applyFont="1" applyBorder="1" applyAlignment="1">
      <alignment horizontal="center" vertical="center" wrapText="1"/>
    </xf>
    <xf numFmtId="0" fontId="26" fillId="0" borderId="2" xfId="0" applyFont="1" applyBorder="1" applyAlignment="1">
      <alignment horizontal="center"/>
    </xf>
    <xf numFmtId="0" fontId="62" fillId="8" borderId="0" xfId="0" applyFont="1" applyFill="1" applyAlignment="1">
      <alignment horizontal="center" vertical="center"/>
    </xf>
    <xf numFmtId="0" fontId="1" fillId="2" borderId="2" xfId="0" applyFont="1" applyFill="1" applyBorder="1" applyAlignment="1">
      <alignment vertical="center"/>
    </xf>
    <xf numFmtId="0" fontId="1" fillId="2" borderId="2" xfId="1" applyFont="1" applyFill="1" applyBorder="1" applyAlignment="1" applyProtection="1">
      <alignment vertical="center"/>
    </xf>
  </cellXfs>
  <cellStyles count="9">
    <cellStyle name="Lien hypertexte" xfId="1" builtinId="8"/>
    <cellStyle name="Milliers" xfId="2" builtinId="3"/>
    <cellStyle name="Milliers 2" xfId="8" xr:uid="{635E48A8-AEC2-499D-9DE7-72420CAEA9A9}"/>
    <cellStyle name="Normal" xfId="0" builtinId="0"/>
    <cellStyle name="Normal 2" xfId="3" xr:uid="{00000000-0005-0000-0000-000003000000}"/>
    <cellStyle name="Normal 2 2" xfId="7" xr:uid="{00000000-0005-0000-0000-000004000000}"/>
    <cellStyle name="Normal 8" xfId="4" xr:uid="{00000000-0005-0000-0000-000005000000}"/>
    <cellStyle name="Normale_Schema_dati" xfId="5" xr:uid="{00000000-0005-0000-0000-000006000000}"/>
    <cellStyle name="Pourcentage" xfId="6" builtinId="5"/>
  </cellStyles>
  <dxfs count="14">
    <dxf>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00\ _€_-;\-* #,##0.00\ _€_-;_-* &quot;-&quot;??\ _€_-;_-@_-"/>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00\ _€_-;\-* #,##0.00\ _€_-;_-* &quot;-&quot;??\ _€_-;_-@_-"/>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00\ _€_-;\-* #,##0.00\ _€_-;_-* &quot;-&quot;??\ _€_-;_-@_-"/>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00\ _€_-;\-* #,##0.00\ _€_-;_-* &quot;-&quot;??\ _€_-;_-@_-"/>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00\ _€_-;\-* #,##0.00\ _€_-;_-* &quot;-&quot;??\ _€_-;_-@_-"/>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002060"/>
        </patternFill>
      </fill>
    </dxf>
  </dxfs>
  <tableStyles count="0" defaultTableStyle="TableStyleMedium9" defaultPivotStyle="PivotStyleLight16"/>
  <colors>
    <mruColors>
      <color rgb="FFC0E410"/>
      <color rgb="FF4F9E30"/>
      <color rgb="FF88D910"/>
      <color rgb="FFC07F7F"/>
      <color rgb="FFC4D600"/>
      <color rgb="FF001A70"/>
      <color rgb="FF005BBB"/>
      <color rgb="FF389933"/>
      <color rgb="FF2F9D56"/>
      <color rgb="FFFE581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'1.Capacité installée du Groupe'!$A$26:$H$26</c:f>
              <c:strCache>
                <c:ptCount val="8"/>
                <c:pt idx="0">
                  <c:v>Capacité électrique consolidée par intégration globale</c:v>
                </c:pt>
              </c:strCache>
            </c:strRef>
          </c:tx>
          <c:dPt>
            <c:idx val="0"/>
            <c:bubble3D val="0"/>
            <c:spPr>
              <a:solidFill>
                <a:srgbClr val="001A7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AF88-4BB9-8EF1-D16BE722C774}"/>
              </c:ext>
            </c:extLst>
          </c:dPt>
          <c:dPt>
            <c:idx val="1"/>
            <c:bubble3D val="0"/>
            <c:spPr>
              <a:solidFill>
                <a:srgbClr val="005BBB"/>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AF88-4BB9-8EF1-D16BE722C774}"/>
              </c:ext>
            </c:extLst>
          </c:dPt>
          <c:dPt>
            <c:idx val="2"/>
            <c:bubble3D val="0"/>
            <c:spPr>
              <a:solidFill>
                <a:srgbClr val="509E2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AF88-4BB9-8EF1-D16BE722C774}"/>
              </c:ext>
            </c:extLst>
          </c:dPt>
          <c:dPt>
            <c:idx val="3"/>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AF88-4BB9-8EF1-D16BE722C774}"/>
              </c:ext>
            </c:extLst>
          </c:dPt>
          <c:dPt>
            <c:idx val="4"/>
            <c:bubble3D val="0"/>
            <c:spPr>
              <a:solidFill>
                <a:srgbClr val="FE5815"/>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AF88-4BB9-8EF1-D16BE722C774}"/>
              </c:ext>
            </c:extLst>
          </c:dPt>
          <c:dPt>
            <c:idx val="5"/>
            <c:bubble3D val="0"/>
            <c:spPr>
              <a:solidFill>
                <a:srgbClr val="C4D6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AF88-4BB9-8EF1-D16BE722C774}"/>
              </c:ext>
            </c:extLst>
          </c:dPt>
          <c:cat>
            <c:strRef>
              <c:f>'1.Capacité installée du Groupe'!$C$28:$H$28</c:f>
              <c:strCache>
                <c:ptCount val="6"/>
                <c:pt idx="0">
                  <c:v>Nucléaire (4)</c:v>
                </c:pt>
                <c:pt idx="1">
                  <c:v>Hydraulique (5)</c:v>
                </c:pt>
                <c:pt idx="2">
                  <c:v>Nouveau renouvelable (6)</c:v>
                </c:pt>
                <c:pt idx="3">
                  <c:v>Charbon (7)</c:v>
                </c:pt>
                <c:pt idx="4">
                  <c:v>Fioul (8)</c:v>
                </c:pt>
                <c:pt idx="5">
                  <c:v>Gaz</c:v>
                </c:pt>
              </c:strCache>
            </c:strRef>
          </c:cat>
          <c:val>
            <c:numRef>
              <c:f>'1.Capacité installée du Groupe'!$C$37:$H$37</c:f>
              <c:numCache>
                <c:formatCode>#,##0</c:formatCode>
                <c:ptCount val="6"/>
                <c:pt idx="0">
                  <c:v>69117.5</c:v>
                </c:pt>
                <c:pt idx="1">
                  <c:v>21511.170000000002</c:v>
                </c:pt>
                <c:pt idx="2">
                  <c:v>9757.2799999999988</c:v>
                </c:pt>
                <c:pt idx="3">
                  <c:v>2187</c:v>
                </c:pt>
                <c:pt idx="4">
                  <c:v>3465.08</c:v>
                </c:pt>
                <c:pt idx="5">
                  <c:v>10644.05</c:v>
                </c:pt>
              </c:numCache>
            </c:numRef>
          </c:val>
          <c:extLst>
            <c:ext xmlns:c16="http://schemas.microsoft.com/office/drawing/2014/chart" uri="{C3380CC4-5D6E-409C-BE32-E72D297353CC}">
              <c16:uniqueId val="{0000000C-AF88-4BB9-8EF1-D16BE722C77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'1.Capacité installée du Groupe'!$A$8:$H$8</c:f>
              <c:strCache>
                <c:ptCount val="8"/>
                <c:pt idx="0">
                  <c:v>Capacités électriques nettes (selon la participation dans les sociétés du Groupe, 
y compris participations dans les entreprises associées et coentreprises)</c:v>
                </c:pt>
              </c:strCache>
            </c:strRef>
          </c:tx>
          <c:dPt>
            <c:idx val="0"/>
            <c:bubble3D val="0"/>
            <c:spPr>
              <a:solidFill>
                <a:srgbClr val="001A7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1A0F-4337-85B5-4D0E442D6494}"/>
              </c:ext>
            </c:extLst>
          </c:dPt>
          <c:dPt>
            <c:idx val="1"/>
            <c:bubble3D val="0"/>
            <c:spPr>
              <a:solidFill>
                <a:srgbClr val="005BBB"/>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1A0F-4337-85B5-4D0E442D6494}"/>
              </c:ext>
            </c:extLst>
          </c:dPt>
          <c:dPt>
            <c:idx val="2"/>
            <c:bubble3D val="0"/>
            <c:spPr>
              <a:solidFill>
                <a:srgbClr val="509E2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1A0F-4337-85B5-4D0E442D6494}"/>
              </c:ext>
            </c:extLst>
          </c:dPt>
          <c:dPt>
            <c:idx val="3"/>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1A0F-4337-85B5-4D0E442D6494}"/>
              </c:ext>
            </c:extLst>
          </c:dPt>
          <c:dPt>
            <c:idx val="4"/>
            <c:bubble3D val="0"/>
            <c:spPr>
              <a:solidFill>
                <a:srgbClr val="FE5815"/>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1A0F-4337-85B5-4D0E442D6494}"/>
              </c:ext>
            </c:extLst>
          </c:dPt>
          <c:dPt>
            <c:idx val="5"/>
            <c:bubble3D val="0"/>
            <c:spPr>
              <a:solidFill>
                <a:srgbClr val="C4D6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1A0F-4337-85B5-4D0E442D6494}"/>
              </c:ext>
            </c:extLst>
          </c:dPt>
          <c:dLbls>
            <c:delete val="1"/>
          </c:dLbls>
          <c:cat>
            <c:strRef>
              <c:f>'1.Capacité installée du Groupe'!$C$11:$H$11</c:f>
              <c:strCache>
                <c:ptCount val="6"/>
                <c:pt idx="0">
                  <c:v>Nucléaire (4)</c:v>
                </c:pt>
                <c:pt idx="1">
                  <c:v>Hydraulique (5)</c:v>
                </c:pt>
                <c:pt idx="2">
                  <c:v>Nouveau renouvelable (6)</c:v>
                </c:pt>
                <c:pt idx="3">
                  <c:v>Charbon (7)</c:v>
                </c:pt>
                <c:pt idx="4">
                  <c:v>Fioul (8)</c:v>
                </c:pt>
                <c:pt idx="5">
                  <c:v>Gaz</c:v>
                </c:pt>
              </c:strCache>
            </c:strRef>
          </c:cat>
          <c:val>
            <c:numRef>
              <c:f>'1.Capacité installée du Groupe'!$C$21:$H$21</c:f>
              <c:numCache>
                <c:formatCode>#,##0</c:formatCode>
                <c:ptCount val="6"/>
                <c:pt idx="0">
                  <c:v>68666.22</c:v>
                </c:pt>
                <c:pt idx="1">
                  <c:v>22552.600000000002</c:v>
                </c:pt>
                <c:pt idx="2">
                  <c:v>12819.010000000002</c:v>
                </c:pt>
                <c:pt idx="3">
                  <c:v>3957.0599999999995</c:v>
                </c:pt>
                <c:pt idx="4">
                  <c:v>3691.39</c:v>
                </c:pt>
                <c:pt idx="5">
                  <c:v>10905.009999999998</c:v>
                </c:pt>
              </c:numCache>
            </c:numRef>
          </c:val>
          <c:extLst>
            <c:ext xmlns:c16="http://schemas.microsoft.com/office/drawing/2014/chart" uri="{C3380CC4-5D6E-409C-BE32-E72D297353CC}">
              <c16:uniqueId val="{0000000C-1A0F-4337-85B5-4D0E442D6494}"/>
            </c:ext>
          </c:extLst>
        </c:ser>
        <c:dLbls>
          <c:showLegendKey val="0"/>
          <c:showVal val="0"/>
          <c:showCatName val="0"/>
          <c:showSerName val="0"/>
          <c:showPercent val="1"/>
          <c:showBubbleSize val="0"/>
          <c:showLeaderLines val="1"/>
        </c:dLbls>
        <c:firstSliceAng val="0"/>
        <c:holeSize val="75"/>
      </c:doughnutChart>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390261357209963E-3"/>
          <c:y val="0.21913792973056606"/>
          <c:w val="0.9989609567309744"/>
          <c:h val="0.73613270081673499"/>
        </c:manualLayout>
      </c:layout>
      <c:barChart>
        <c:barDir val="col"/>
        <c:grouping val="stacked"/>
        <c:varyColors val="0"/>
        <c:ser>
          <c:idx val="0"/>
          <c:order val="0"/>
          <c:tx>
            <c:strRef>
              <c:f>'6.Du CA à l''EBIT'!$C$13</c:f>
              <c:strCache>
                <c:ptCount val="1"/>
                <c:pt idx="0">
                  <c:v>France - Activités de production et commercialisation</c:v>
                </c:pt>
              </c:strCache>
            </c:strRef>
          </c:tx>
          <c:spPr>
            <a:solidFill>
              <a:srgbClr val="001A70"/>
            </a:solidFill>
            <a:effectLst>
              <a:outerShdw blurRad="76200" dir="13500000" sy="23000" kx="1200000" algn="br" rotWithShape="0">
                <a:prstClr val="black">
                  <a:alpha val="20000"/>
                </a:prstClr>
              </a:outerShdw>
            </a:effectLst>
          </c:spPr>
          <c:invertIfNegative val="0"/>
          <c:dLbls>
            <c:dLbl>
              <c:idx val="0"/>
              <c:tx>
                <c:strRef>
                  <c:f>'6.Du CA à l''EBIT'!$C$49</c:f>
                  <c:strCache>
                    <c:ptCount val="1"/>
                    <c:pt idx="0">
                      <c:v>38,5%</c:v>
                    </c:pt>
                  </c:strCache>
                </c:strRef>
              </c:tx>
              <c:spPr>
                <a:noFill/>
                <a:ln>
                  <a:noFill/>
                </a:ln>
                <a:effectLst/>
              </c:spPr>
              <c:txPr>
                <a:bodyPr wrap="square" lIns="38100" tIns="19050" rIns="38100" bIns="19050" anchor="ctr">
                  <a:noAutofit/>
                </a:bodyPr>
                <a:lstStyle/>
                <a:p>
                  <a:pPr>
                    <a:defRPr sz="1200">
                      <a:solidFill>
                        <a:schemeClr val="bg1"/>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dlblFTEntry>
                      <c15:txfldGUID>{7E0A89E1-2572-42C8-B54B-294DB625515B}</c15:txfldGUID>
                      <c15:f>'6.Du CA à l''EBIT'!$C$49</c15:f>
                      <c15:dlblFieldTableCache>
                        <c:ptCount val="1"/>
                        <c:pt idx="0">
                          <c:v>38,5%</c:v>
                        </c:pt>
                      </c15:dlblFieldTableCache>
                    </c15:dlblFTEntry>
                  </c15:dlblFieldTable>
                  <c15:showDataLabelsRange val="0"/>
                </c:ext>
                <c:ext xmlns:c16="http://schemas.microsoft.com/office/drawing/2014/chart" uri="{C3380CC4-5D6E-409C-BE32-E72D297353CC}">
                  <c16:uniqueId val="{00000000-498A-4592-8355-6AB1392A4B0A}"/>
                </c:ext>
              </c:extLst>
            </c:dLbl>
            <c:dLbl>
              <c:idx val="1"/>
              <c:tx>
                <c:strRef>
                  <c:f>'6.Du CA à l''EBIT'!$C$28</c:f>
                  <c:strCache>
                    <c:ptCount val="1"/>
                    <c:pt idx="0">
                      <c:v>34,4%</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{7EEA84E9-23DD-4DDD-B8FF-24A64DD94F77}</c15:txfldGUID>
                      <c15:f>'6.Du CA à l''EBIT'!$C$28</c15:f>
                      <c15:dlblFieldTableCache>
                        <c:ptCount val="1"/>
                        <c:pt idx="0">
                          <c:v>34,4%</c:v>
                        </c:pt>
                      </c15:dlblFieldTableCache>
                    </c15:dlblFTEntry>
                  </c15:dlblFieldTable>
                  <c15:showDataLabelsRange val="0"/>
                </c:ext>
                <c:ext xmlns:c16="http://schemas.microsoft.com/office/drawing/2014/chart" uri="{C3380CC4-5D6E-409C-BE32-E72D297353CC}">
                  <c16:uniqueId val="{00000001-498A-4592-8355-6AB1392A4B0A}"/>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('6.Du CA à l''EBIT'!$C$37,'6.Du CA à l''EBIT'!$C$16)</c:f>
              <c:numCache>
                <c:formatCode>#\ ###\ ;\ \(#\ ###\)</c:formatCode>
                <c:ptCount val="2"/>
                <c:pt idx="0">
                  <c:v>15248</c:v>
                </c:pt>
                <c:pt idx="1">
                  <c:v>22804</c:v>
                </c:pt>
              </c:numCache>
            </c:numRef>
          </c:val>
          <c:extLst>
            <c:ext xmlns:c16="http://schemas.microsoft.com/office/drawing/2014/chart" uri="{C3380CC4-5D6E-409C-BE32-E72D297353CC}">
              <c16:uniqueId val="{00000002-498A-4592-8355-6AB1392A4B0A}"/>
            </c:ext>
          </c:extLst>
        </c:ser>
        <c:ser>
          <c:idx val="5"/>
          <c:order val="1"/>
          <c:tx>
            <c:strRef>
              <c:f>'6.Du CA à l''EBIT'!$D$13</c:f>
              <c:strCache>
                <c:ptCount val="1"/>
                <c:pt idx="0">
                  <c:v>France - Activités régulées (1)</c:v>
                </c:pt>
              </c:strCache>
            </c:strRef>
          </c:tx>
          <c:spPr>
            <a:solidFill>
              <a:srgbClr val="005BBB"/>
            </a:solidFill>
          </c:spPr>
          <c:invertIfNegative val="0"/>
          <c:dLbls>
            <c:dLbl>
              <c:idx val="0"/>
              <c:tx>
                <c:strRef>
                  <c:f>'6.Du CA à l''EBIT'!$D$49</c:f>
                  <c:strCache>
                    <c:ptCount val="1"/>
                    <c:pt idx="0">
                      <c:v>22,9%</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{6BD8D8E2-58E3-4CD4-9C30-EB45DE9645E3}</c15:txfldGUID>
                      <c15:f>'6.Du CA à l''EBIT'!$D$49</c15:f>
                      <c15:dlblFieldTableCache>
                        <c:ptCount val="1"/>
                        <c:pt idx="0">
                          <c:v>22,9%</c:v>
                        </c:pt>
                      </c15:dlblFieldTableCache>
                    </c15:dlblFTEntry>
                  </c15:dlblFieldTable>
                  <c15:showDataLabelsRange val="0"/>
                </c:ext>
                <c:ext xmlns:c16="http://schemas.microsoft.com/office/drawing/2014/chart" uri="{C3380CC4-5D6E-409C-BE32-E72D297353CC}">
                  <c16:uniqueId val="{00000003-498A-4592-8355-6AB1392A4B0A}"/>
                </c:ext>
              </c:extLst>
            </c:dLbl>
            <c:dLbl>
              <c:idx val="1"/>
              <c:tx>
                <c:strRef>
                  <c:f>'6.Du CA à l''EBIT'!$D$28</c:f>
                  <c:strCache>
                    <c:ptCount val="1"/>
                    <c:pt idx="0">
                      <c:v>14,3%</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{037E86B4-E515-482C-9500-A7F92B1C95DE}</c15:txfldGUID>
                      <c15:f>'6.Du CA à l''EBIT'!$D$28</c15:f>
                      <c15:dlblFieldTableCache>
                        <c:ptCount val="1"/>
                        <c:pt idx="0">
                          <c:v>14,3%</c:v>
                        </c:pt>
                      </c15:dlblFieldTableCache>
                    </c15:dlblFTEntry>
                  </c15:dlblFieldTable>
                  <c15:showDataLabelsRange val="0"/>
                </c:ext>
                <c:ext xmlns:c16="http://schemas.microsoft.com/office/drawing/2014/chart" uri="{C3380CC4-5D6E-409C-BE32-E72D297353CC}">
                  <c16:uniqueId val="{00000004-498A-4592-8355-6AB1392A4B0A}"/>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('6.Du CA à l''EBIT'!$D$37,'6.Du CA à l''EBIT'!$D$16)</c:f>
              <c:numCache>
                <c:formatCode>#\ ###\ ;\ \(#\ ###\)</c:formatCode>
                <c:ptCount val="2"/>
                <c:pt idx="0">
                  <c:v>9067</c:v>
                </c:pt>
                <c:pt idx="1">
                  <c:v>9475</c:v>
                </c:pt>
              </c:numCache>
            </c:numRef>
          </c:val>
          <c:extLst>
            <c:ext xmlns:c16="http://schemas.microsoft.com/office/drawing/2014/chart" uri="{C3380CC4-5D6E-409C-BE32-E72D297353CC}">
              <c16:uniqueId val="{00000005-498A-4592-8355-6AB1392A4B0A}"/>
            </c:ext>
          </c:extLst>
        </c:ser>
        <c:ser>
          <c:idx val="1"/>
          <c:order val="2"/>
          <c:tx>
            <c:strRef>
              <c:f>'6.Du CA à l''EBIT'!$E$13</c:f>
              <c:strCache>
                <c:ptCount val="1"/>
                <c:pt idx="0">
                  <c:v>Framatome</c:v>
                </c:pt>
              </c:strCache>
            </c:strRef>
          </c:tx>
          <c:spPr>
            <a:solidFill>
              <a:schemeClr val="accent3"/>
            </a:solidFill>
          </c:spPr>
          <c:invertIfNegative val="0"/>
          <c:dLbls>
            <c:dLbl>
              <c:idx val="0"/>
              <c:tx>
                <c:strRef>
                  <c:f>'6.Du CA à l''EBIT'!$E$49</c:f>
                  <c:strCache>
                    <c:ptCount val="1"/>
                    <c:pt idx="0">
                      <c:v>2,3%</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{EFB00195-BC74-4A44-8519-A0D9B3CE7D33}</c15:txfldGUID>
                      <c15:f>'6.Du CA à l''EBIT'!$E$49</c15:f>
                      <c15:dlblFieldTableCache>
                        <c:ptCount val="1"/>
                        <c:pt idx="0">
                          <c:v>2,3%</c:v>
                        </c:pt>
                      </c15:dlblFieldTableCache>
                    </c15:dlblFTEntry>
                  </c15:dlblFieldTable>
                  <c15:showDataLabelsRange val="0"/>
                </c:ext>
                <c:ext xmlns:c16="http://schemas.microsoft.com/office/drawing/2014/chart" uri="{C3380CC4-5D6E-409C-BE32-E72D297353CC}">
                  <c16:uniqueId val="{00000006-498A-4592-8355-6AB1392A4B0A}"/>
                </c:ext>
              </c:extLst>
            </c:dLbl>
            <c:dLbl>
              <c:idx val="1"/>
              <c:tx>
                <c:strRef>
                  <c:f>'6.Du CA à l''EBIT'!$E$28</c:f>
                  <c:strCache>
                    <c:ptCount val="1"/>
                    <c:pt idx="0">
                      <c:v>1,5%</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{477AC4C8-C769-4CC9-813B-2A25A8B3C4BF}</c15:txfldGUID>
                      <c15:f>'6.Du CA à l''EBIT'!$E$28</c15:f>
                      <c15:dlblFieldTableCache>
                        <c:ptCount val="1"/>
                        <c:pt idx="0">
                          <c:v>1,5%</c:v>
                        </c:pt>
                      </c15:dlblFieldTableCache>
                    </c15:dlblFTEntry>
                  </c15:dlblFieldTable>
                  <c15:showDataLabelsRange val="0"/>
                </c:ext>
                <c:ext xmlns:c16="http://schemas.microsoft.com/office/drawing/2014/chart" uri="{C3380CC4-5D6E-409C-BE32-E72D297353CC}">
                  <c16:uniqueId val="{00000007-498A-4592-8355-6AB1392A4B0A}"/>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('6.Du CA à l''EBIT'!$E$37,'6.Du CA à l''EBIT'!$E$16)</c:f>
              <c:numCache>
                <c:formatCode>#\ ###\ ;\ \(#\ ###\)</c:formatCode>
                <c:ptCount val="2"/>
                <c:pt idx="0">
                  <c:v>923</c:v>
                </c:pt>
                <c:pt idx="1">
                  <c:v>989</c:v>
                </c:pt>
              </c:numCache>
            </c:numRef>
          </c:val>
          <c:extLst>
            <c:ext xmlns:c16="http://schemas.microsoft.com/office/drawing/2014/chart" uri="{C3380CC4-5D6E-409C-BE32-E72D297353CC}">
              <c16:uniqueId val="{00000008-498A-4592-8355-6AB1392A4B0A}"/>
            </c:ext>
          </c:extLst>
        </c:ser>
        <c:ser>
          <c:idx val="2"/>
          <c:order val="3"/>
          <c:tx>
            <c:strRef>
              <c:f>'6.Du CA à l''EBIT'!$F$13</c:f>
              <c:strCache>
                <c:ptCount val="1"/>
                <c:pt idx="0">
                  <c:v>Royaume-Uni</c:v>
                </c:pt>
              </c:strCache>
            </c:strRef>
          </c:tx>
          <c:spPr>
            <a:solidFill>
              <a:schemeClr val="accent5"/>
            </a:solidFill>
          </c:spPr>
          <c:invertIfNegative val="0"/>
          <c:dLbls>
            <c:dLbl>
              <c:idx val="0"/>
              <c:tx>
                <c:strRef>
                  <c:f>'6.Du CA à l''EBIT'!$F$49</c:f>
                  <c:strCache>
                    <c:ptCount val="1"/>
                    <c:pt idx="0">
                      <c:v>12,3%</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{6D453EED-47B6-4F8A-BD7E-75E2F1844300}</c15:txfldGUID>
                      <c15:f>'6.Du CA à l''EBIT'!$F$49</c15:f>
                      <c15:dlblFieldTableCache>
                        <c:ptCount val="1"/>
                        <c:pt idx="0">
                          <c:v>12,3%</c:v>
                        </c:pt>
                      </c15:dlblFieldTableCache>
                    </c15:dlblFTEntry>
                  </c15:dlblFieldTable>
                  <c15:showDataLabelsRange val="0"/>
                </c:ext>
                <c:ext xmlns:c16="http://schemas.microsoft.com/office/drawing/2014/chart" uri="{C3380CC4-5D6E-409C-BE32-E72D297353CC}">
                  <c16:uniqueId val="{00000009-498A-4592-8355-6AB1392A4B0A}"/>
                </c:ext>
              </c:extLst>
            </c:dLbl>
            <c:dLbl>
              <c:idx val="1"/>
              <c:tx>
                <c:strRef>
                  <c:f>'6.Du CA à l''EBIT'!$F$28</c:f>
                  <c:strCache>
                    <c:ptCount val="1"/>
                    <c:pt idx="0">
                      <c:v>10,4%</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{7B1B5C30-32B6-4078-9CC9-8E2D4C0D94B6}</c15:txfldGUID>
                      <c15:f>'6.Du CA à l''EBIT'!$F$28</c15:f>
                      <c15:dlblFieldTableCache>
                        <c:ptCount val="1"/>
                        <c:pt idx="0">
                          <c:v>10,4%</c:v>
                        </c:pt>
                      </c15:dlblFieldTableCache>
                    </c15:dlblFTEntry>
                  </c15:dlblFieldTable>
                  <c15:showDataLabelsRange val="0"/>
                </c:ext>
                <c:ext xmlns:c16="http://schemas.microsoft.com/office/drawing/2014/chart" uri="{C3380CC4-5D6E-409C-BE32-E72D297353CC}">
                  <c16:uniqueId val="{0000000A-498A-4592-8355-6AB1392A4B0A}"/>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('6.Du CA à l''EBIT'!$F$37,'6.Du CA à l''EBIT'!$F$16)</c:f>
              <c:numCache>
                <c:formatCode>#\ ###\ ;\ \(#\ ###\)</c:formatCode>
                <c:ptCount val="2"/>
                <c:pt idx="0">
                  <c:v>4886</c:v>
                </c:pt>
                <c:pt idx="1">
                  <c:v>6898</c:v>
                </c:pt>
              </c:numCache>
            </c:numRef>
          </c:val>
          <c:extLst>
            <c:ext xmlns:c16="http://schemas.microsoft.com/office/drawing/2014/chart" uri="{C3380CC4-5D6E-409C-BE32-E72D297353CC}">
              <c16:uniqueId val="{0000000B-498A-4592-8355-6AB1392A4B0A}"/>
            </c:ext>
          </c:extLst>
        </c:ser>
        <c:ser>
          <c:idx val="3"/>
          <c:order val="4"/>
          <c:tx>
            <c:strRef>
              <c:f>'6.Du CA à l''EBIT'!$G$13</c:f>
              <c:strCache>
                <c:ptCount val="1"/>
                <c:pt idx="0">
                  <c:v>Italie</c:v>
                </c:pt>
              </c:strCache>
            </c:strRef>
          </c:tx>
          <c:spPr>
            <a:solidFill>
              <a:schemeClr val="accent4"/>
            </a:solidFill>
          </c:spPr>
          <c:invertIfNegative val="0"/>
          <c:dLbls>
            <c:dLbl>
              <c:idx val="0"/>
              <c:tx>
                <c:strRef>
                  <c:f>'6.Du CA à l''EBIT'!$G$49</c:f>
                  <c:strCache>
                    <c:ptCount val="1"/>
                    <c:pt idx="0">
                      <c:v>9,8%</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{FFD7F33A-5756-4125-82D9-C1E13BBA1356}</c15:txfldGUID>
                      <c15:f>'6.Du CA à l''EBIT'!$G$49</c15:f>
                      <c15:dlblFieldTableCache>
                        <c:ptCount val="1"/>
                        <c:pt idx="0">
                          <c:v>9,8%</c:v>
                        </c:pt>
                      </c15:dlblFieldTableCache>
                    </c15:dlblFTEntry>
                  </c15:dlblFieldTable>
                  <c15:showDataLabelsRange val="0"/>
                </c:ext>
                <c:ext xmlns:c16="http://schemas.microsoft.com/office/drawing/2014/chart" uri="{C3380CC4-5D6E-409C-BE32-E72D297353CC}">
                  <c16:uniqueId val="{0000000C-498A-4592-8355-6AB1392A4B0A}"/>
                </c:ext>
              </c:extLst>
            </c:dLbl>
            <c:dLbl>
              <c:idx val="1"/>
              <c:tx>
                <c:strRef>
                  <c:f>'6.Du CA à l''EBIT'!$G$28</c:f>
                  <c:strCache>
                    <c:ptCount val="1"/>
                    <c:pt idx="0">
                      <c:v>19,6%</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{EA83C67D-37D0-47FB-836A-2D37A42D6FF2}</c15:txfldGUID>
                      <c15:f>'6.Du CA à l''EBIT'!$G$28</c15:f>
                      <c15:dlblFieldTableCache>
                        <c:ptCount val="1"/>
                        <c:pt idx="0">
                          <c:v>19,6%</c:v>
                        </c:pt>
                      </c15:dlblFieldTableCache>
                    </c15:dlblFTEntry>
                  </c15:dlblFieldTable>
                  <c15:showDataLabelsRange val="0"/>
                </c:ext>
                <c:ext xmlns:c16="http://schemas.microsoft.com/office/drawing/2014/chart" uri="{C3380CC4-5D6E-409C-BE32-E72D297353CC}">
                  <c16:uniqueId val="{0000000D-498A-4592-8355-6AB1392A4B0A}"/>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('6.Du CA à l''EBIT'!$G$37,'6.Du CA à l''EBIT'!$G$16)</c:f>
              <c:numCache>
                <c:formatCode>#\ ###\ ;\ \(#\ ###\)</c:formatCode>
                <c:ptCount val="2"/>
                <c:pt idx="0">
                  <c:v>3894</c:v>
                </c:pt>
                <c:pt idx="1">
                  <c:v>12996</c:v>
                </c:pt>
              </c:numCache>
            </c:numRef>
          </c:val>
          <c:extLst>
            <c:ext xmlns:c16="http://schemas.microsoft.com/office/drawing/2014/chart" uri="{C3380CC4-5D6E-409C-BE32-E72D297353CC}">
              <c16:uniqueId val="{0000000E-498A-4592-8355-6AB1392A4B0A}"/>
            </c:ext>
          </c:extLst>
        </c:ser>
        <c:ser>
          <c:idx val="4"/>
          <c:order val="5"/>
          <c:tx>
            <c:strRef>
              <c:f>'6.Du CA à l''EBIT'!$H$13</c:f>
              <c:strCache>
                <c:ptCount val="1"/>
                <c:pt idx="0">
                  <c:v>Autre international</c:v>
                </c:pt>
              </c:strCache>
            </c:strRef>
          </c:tx>
          <c:spPr>
            <a:solidFill>
              <a:schemeClr val="tx2"/>
            </a:solidFill>
          </c:spPr>
          <c:invertIfNegative val="0"/>
          <c:dLbls>
            <c:dLbl>
              <c:idx val="0"/>
              <c:layout>
                <c:manualLayout>
                  <c:x val="-2.7028762891102174E-3"/>
                  <c:y val="-1.2801582909180893E-3"/>
                </c:manualLayout>
              </c:layout>
              <c:tx>
                <c:strRef>
                  <c:f>'6.Du CA à l''EBIT'!$H$49</c:f>
                  <c:strCache>
                    <c:ptCount val="1"/>
                    <c:pt idx="0">
                      <c:v>3,3%</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{5788D1BD-6FED-4E50-B059-8120FC491AC6}</c15:txfldGUID>
                      <c15:f>'6.Du CA à l''EBIT'!$H$49</c15:f>
                      <c15:dlblFieldTableCache>
                        <c:ptCount val="1"/>
                        <c:pt idx="0">
                          <c:v>3,3%</c:v>
                        </c:pt>
                      </c15:dlblFieldTableCache>
                    </c15:dlblFTEntry>
                  </c15:dlblFieldTable>
                  <c15:showDataLabelsRange val="0"/>
                </c:ext>
                <c:ext xmlns:c16="http://schemas.microsoft.com/office/drawing/2014/chart" uri="{C3380CC4-5D6E-409C-BE32-E72D297353CC}">
                  <c16:uniqueId val="{0000000F-498A-4592-8355-6AB1392A4B0A}"/>
                </c:ext>
              </c:extLst>
            </c:dLbl>
            <c:dLbl>
              <c:idx val="1"/>
              <c:tx>
                <c:strRef>
                  <c:f>'6.Du CA à l''EBIT'!$H$28</c:f>
                  <c:strCache>
                    <c:ptCount val="1"/>
                    <c:pt idx="0">
                      <c:v>3,7%</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{D78CF39A-009E-4EBB-AADE-1EE6EDCE44B6}</c15:txfldGUID>
                      <c15:f>'6.Du CA à l''EBIT'!$H$28</c15:f>
                      <c15:dlblFieldTableCache>
                        <c:ptCount val="1"/>
                        <c:pt idx="0">
                          <c:v>3,7%</c:v>
                        </c:pt>
                      </c15:dlblFieldTableCache>
                    </c15:dlblFTEntry>
                  </c15:dlblFieldTable>
                  <c15:showDataLabelsRange val="0"/>
                </c:ext>
                <c:ext xmlns:c16="http://schemas.microsoft.com/office/drawing/2014/chart" uri="{C3380CC4-5D6E-409C-BE32-E72D297353CC}">
                  <c16:uniqueId val="{00000010-498A-4592-8355-6AB1392A4B0A}"/>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('6.Du CA à l''EBIT'!$H$37,'6.Du CA à l''EBIT'!$H$16)</c:f>
              <c:numCache>
                <c:formatCode>#\ ###\ ;\ \(#\ ###\)</c:formatCode>
                <c:ptCount val="2"/>
                <c:pt idx="0">
                  <c:v>1301</c:v>
                </c:pt>
                <c:pt idx="1">
                  <c:v>2473</c:v>
                </c:pt>
              </c:numCache>
            </c:numRef>
          </c:val>
          <c:extLst>
            <c:ext xmlns:c16="http://schemas.microsoft.com/office/drawing/2014/chart" uri="{C3380CC4-5D6E-409C-BE32-E72D297353CC}">
              <c16:uniqueId val="{00000011-498A-4592-8355-6AB1392A4B0A}"/>
            </c:ext>
          </c:extLst>
        </c:ser>
        <c:ser>
          <c:idx val="6"/>
          <c:order val="6"/>
          <c:tx>
            <c:strRef>
              <c:f>'6.Du CA à l''EBIT'!$I$13</c:f>
              <c:strCache>
                <c:ptCount val="1"/>
                <c:pt idx="0">
                  <c:v>EDF Renouvelables</c:v>
                </c:pt>
              </c:strCache>
            </c:strRef>
          </c:tx>
          <c:spPr>
            <a:solidFill>
              <a:schemeClr val="accent6"/>
            </a:solidFill>
          </c:spPr>
          <c:invertIfNegative val="0"/>
          <c:dLbls>
            <c:dLbl>
              <c:idx val="0"/>
              <c:tx>
                <c:strRef>
                  <c:f>'6.Du CA à l''EBIT'!$I$49</c:f>
                  <c:strCache>
                    <c:ptCount val="1"/>
                    <c:pt idx="0">
                      <c:v>1,4%</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{98D8D079-9CA1-40CA-BDF3-B925B788922E}</c15:txfldGUID>
                      <c15:f>'6.Du CA à l''EBIT'!$I$49</c15:f>
                      <c15:dlblFieldTableCache>
                        <c:ptCount val="1"/>
                        <c:pt idx="0">
                          <c:v>1,4%</c:v>
                        </c:pt>
                      </c15:dlblFieldTableCache>
                    </c15:dlblFTEntry>
                  </c15:dlblFieldTable>
                  <c15:showDataLabelsRange val="0"/>
                </c:ext>
                <c:ext xmlns:c16="http://schemas.microsoft.com/office/drawing/2014/chart" uri="{C3380CC4-5D6E-409C-BE32-E72D297353CC}">
                  <c16:uniqueId val="{00000012-498A-4592-8355-6AB1392A4B0A}"/>
                </c:ext>
              </c:extLst>
            </c:dLbl>
            <c:dLbl>
              <c:idx val="1"/>
              <c:tx>
                <c:strRef>
                  <c:f>'6.Du CA à l''EBIT'!$I$28</c:f>
                  <c:strCache>
                    <c:ptCount val="1"/>
                    <c:pt idx="0">
                      <c:v>1,0%</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{C0B76587-7B57-42C5-B591-2B961762CB38}</c15:txfldGUID>
                      <c15:f>'6.Du CA à l''EBIT'!$I$28</c15:f>
                      <c15:dlblFieldTableCache>
                        <c:ptCount val="1"/>
                        <c:pt idx="0">
                          <c:v>1,0%</c:v>
                        </c:pt>
                      </c15:dlblFieldTableCache>
                    </c15:dlblFTEntry>
                  </c15:dlblFieldTable>
                  <c15:showDataLabelsRange val="0"/>
                </c:ext>
                <c:ext xmlns:c16="http://schemas.microsoft.com/office/drawing/2014/chart" uri="{C3380CC4-5D6E-409C-BE32-E72D297353CC}">
                  <c16:uniqueId val="{00000013-498A-4592-8355-6AB1392A4B0A}"/>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('6.Du CA à l''EBIT'!$I$37,'6.Du CA à l''EBIT'!$I$16)</c:f>
              <c:numCache>
                <c:formatCode>#\ ###\ ;\ \(#\ ###\)</c:formatCode>
                <c:ptCount val="2"/>
                <c:pt idx="0">
                  <c:v>551</c:v>
                </c:pt>
                <c:pt idx="1">
                  <c:v>640</c:v>
                </c:pt>
              </c:numCache>
            </c:numRef>
          </c:val>
          <c:extLst>
            <c:ext xmlns:c16="http://schemas.microsoft.com/office/drawing/2014/chart" uri="{C3380CC4-5D6E-409C-BE32-E72D297353CC}">
              <c16:uniqueId val="{00000014-498A-4592-8355-6AB1392A4B0A}"/>
            </c:ext>
          </c:extLst>
        </c:ser>
        <c:ser>
          <c:idx val="7"/>
          <c:order val="7"/>
          <c:tx>
            <c:strRef>
              <c:f>'6.Du CA à l''EBIT'!$J$13</c:f>
              <c:strCache>
                <c:ptCount val="1"/>
                <c:pt idx="0">
                  <c:v>Dalkia</c:v>
                </c:pt>
              </c:strCache>
            </c:strRef>
          </c:tx>
          <c:spPr>
            <a:solidFill>
              <a:srgbClr val="88D910"/>
            </a:solidFill>
          </c:spPr>
          <c:invertIfNegative val="0"/>
          <c:dLbls>
            <c:dLbl>
              <c:idx val="0"/>
              <c:tx>
                <c:strRef>
                  <c:f>'6.Du CA à l''EBIT'!$J$49</c:f>
                  <c:strCache>
                    <c:ptCount val="1"/>
                    <c:pt idx="0">
                      <c:v>5,1%</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{CD5A2C90-2937-4DE6-9FC7-E0E34E5129B3}</c15:txfldGUID>
                      <c15:f>'6.Du CA à l''EBIT'!$J$49</c15:f>
                      <c15:dlblFieldTableCache>
                        <c:ptCount val="1"/>
                        <c:pt idx="0">
                          <c:v>5,1%</c:v>
                        </c:pt>
                      </c15:dlblFieldTableCache>
                    </c15:dlblFTEntry>
                  </c15:dlblFieldTable>
                  <c15:showDataLabelsRange val="0"/>
                </c:ext>
                <c:ext xmlns:c16="http://schemas.microsoft.com/office/drawing/2014/chart" uri="{C3380CC4-5D6E-409C-BE32-E72D297353CC}">
                  <c16:uniqueId val="{00000015-498A-4592-8355-6AB1392A4B0A}"/>
                </c:ext>
              </c:extLst>
            </c:dLbl>
            <c:dLbl>
              <c:idx val="1"/>
              <c:tx>
                <c:strRef>
                  <c:f>'6.Du CA à l''EBIT'!$J$28</c:f>
                  <c:strCache>
                    <c:ptCount val="1"/>
                    <c:pt idx="0">
                      <c:v>4,1%</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{276E891E-29D5-4776-8BF3-01A421887225}</c15:txfldGUID>
                      <c15:f>'6.Du CA à l''EBIT'!$J$28</c15:f>
                      <c15:dlblFieldTableCache>
                        <c:ptCount val="1"/>
                        <c:pt idx="0">
                          <c:v>4,1%</c:v>
                        </c:pt>
                      </c15:dlblFieldTableCache>
                    </c15:dlblFTEntry>
                  </c15:dlblFieldTable>
                  <c15:showDataLabelsRange val="0"/>
                </c:ext>
                <c:ext xmlns:c16="http://schemas.microsoft.com/office/drawing/2014/chart" uri="{C3380CC4-5D6E-409C-BE32-E72D297353CC}">
                  <c16:uniqueId val="{00000016-498A-4592-8355-6AB1392A4B0A}"/>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('6.Du CA à l''EBIT'!$J$37,'6.Du CA à l''EBIT'!$J$16)</c:f>
              <c:numCache>
                <c:formatCode>#\ ###\ ;\ \(#\ ###\)</c:formatCode>
                <c:ptCount val="2"/>
                <c:pt idx="0">
                  <c:v>2026</c:v>
                </c:pt>
                <c:pt idx="1">
                  <c:v>2726</c:v>
                </c:pt>
              </c:numCache>
            </c:numRef>
          </c:val>
          <c:extLst>
            <c:ext xmlns:c16="http://schemas.microsoft.com/office/drawing/2014/chart" uri="{C3380CC4-5D6E-409C-BE32-E72D297353CC}">
              <c16:uniqueId val="{00000017-498A-4592-8355-6AB1392A4B0A}"/>
            </c:ext>
          </c:extLst>
        </c:ser>
        <c:ser>
          <c:idx val="8"/>
          <c:order val="8"/>
          <c:tx>
            <c:strRef>
              <c:f>'6.Du CA à l''EBIT'!$K$13</c:f>
              <c:strCache>
                <c:ptCount val="1"/>
                <c:pt idx="0">
                  <c:v>Autres métiers</c:v>
                </c:pt>
              </c:strCache>
            </c:strRef>
          </c:tx>
          <c:spPr>
            <a:solidFill>
              <a:srgbClr val="C0E410"/>
            </a:solidFill>
          </c:spPr>
          <c:invertIfNegative val="0"/>
          <c:dLbls>
            <c:dLbl>
              <c:idx val="0"/>
              <c:tx>
                <c:strRef>
                  <c:f>'6.Du CA à l''EBIT'!$K$49</c:f>
                  <c:strCache>
                    <c:ptCount val="1"/>
                    <c:pt idx="0">
                      <c:v>4,4%</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{CBB5E8C8-1436-41B6-B9B6-7F42A6778CB4}</c15:txfldGUID>
                      <c15:f>'6.Du CA à l''EBIT'!$K$49</c15:f>
                      <c15:dlblFieldTableCache>
                        <c:ptCount val="1"/>
                        <c:pt idx="0">
                          <c:v>4,4%</c:v>
                        </c:pt>
                      </c15:dlblFieldTableCache>
                    </c15:dlblFTEntry>
                  </c15:dlblFieldTable>
                  <c15:showDataLabelsRange val="0"/>
                </c:ext>
                <c:ext xmlns:c16="http://schemas.microsoft.com/office/drawing/2014/chart" uri="{C3380CC4-5D6E-409C-BE32-E72D297353CC}">
                  <c16:uniqueId val="{00000018-498A-4592-8355-6AB1392A4B0A}"/>
                </c:ext>
              </c:extLst>
            </c:dLbl>
            <c:dLbl>
              <c:idx val="1"/>
              <c:tx>
                <c:strRef>
                  <c:f>'6.Du CA à l''EBIT'!$K$28</c:f>
                  <c:strCache>
                    <c:ptCount val="1"/>
                    <c:pt idx="0">
                      <c:v>11,0%</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{08BADD3A-6AC6-4305-9274-AAB7BF9703E7}</c15:txfldGUID>
                      <c15:f>'6.Du CA à l''EBIT'!$K$28</c15:f>
                      <c15:dlblFieldTableCache>
                        <c:ptCount val="1"/>
                        <c:pt idx="0">
                          <c:v>11,0%</c:v>
                        </c:pt>
                      </c15:dlblFieldTableCache>
                    </c15:dlblFTEntry>
                  </c15:dlblFieldTable>
                  <c15:showDataLabelsRange val="0"/>
                </c:ext>
                <c:ext xmlns:c16="http://schemas.microsoft.com/office/drawing/2014/chart" uri="{C3380CC4-5D6E-409C-BE32-E72D297353CC}">
                  <c16:uniqueId val="{00000019-498A-4592-8355-6AB1392A4B0A}"/>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('6.Du CA à l''EBIT'!$K$37,'6.Du CA à l''EBIT'!$K$16)</c:f>
              <c:numCache>
                <c:formatCode>#\ ###\ ;\ \(#\ ###\)</c:formatCode>
                <c:ptCount val="2"/>
                <c:pt idx="0">
                  <c:v>1725</c:v>
                </c:pt>
                <c:pt idx="1">
                  <c:v>7261</c:v>
                </c:pt>
              </c:numCache>
            </c:numRef>
          </c:val>
          <c:extLst>
            <c:ext xmlns:c16="http://schemas.microsoft.com/office/drawing/2014/chart" uri="{C3380CC4-5D6E-409C-BE32-E72D297353CC}">
              <c16:uniqueId val="{0000001A-498A-4592-8355-6AB1392A4B0A}"/>
            </c:ext>
          </c:extLst>
        </c:ser>
        <c:dLbls>
          <c:showLegendKey val="0"/>
          <c:showVal val="0"/>
          <c:showCatName val="0"/>
          <c:showSerName val="0"/>
          <c:showPercent val="0"/>
          <c:showBubbleSize val="0"/>
        </c:dLbls>
        <c:gapWidth val="70"/>
        <c:overlap val="100"/>
        <c:axId val="73577048"/>
        <c:axId val="73577440"/>
      </c:barChart>
      <c:catAx>
        <c:axId val="73577048"/>
        <c:scaling>
          <c:orientation val="minMax"/>
        </c:scaling>
        <c:delete val="1"/>
        <c:axPos val="b"/>
        <c:numFmt formatCode="General" sourceLinked="1"/>
        <c:majorTickMark val="out"/>
        <c:minorTickMark val="none"/>
        <c:tickLblPos val="nextTo"/>
        <c:crossAx val="73577440"/>
        <c:crosses val="autoZero"/>
        <c:auto val="1"/>
        <c:lblAlgn val="ctr"/>
        <c:lblOffset val="100"/>
        <c:noMultiLvlLbl val="0"/>
      </c:catAx>
      <c:valAx>
        <c:axId val="73577440"/>
        <c:scaling>
          <c:orientation val="minMax"/>
          <c:max val="68000"/>
          <c:min val="0"/>
        </c:scaling>
        <c:delete val="1"/>
        <c:axPos val="l"/>
        <c:numFmt formatCode="#\ ###\ ;\ \(#\ ###\)" sourceLinked="1"/>
        <c:majorTickMark val="out"/>
        <c:minorTickMark val="none"/>
        <c:tickLblPos val="nextTo"/>
        <c:crossAx val="73577048"/>
        <c:crosses val="autoZero"/>
        <c:crossBetween val="between"/>
      </c:valAx>
      <c:spPr>
        <a:noFill/>
        <a:ln w="25400">
          <a:noFill/>
        </a:ln>
      </c:spPr>
    </c:plotArea>
    <c:plotVisOnly val="1"/>
    <c:dispBlanksAs val="gap"/>
    <c:showDLblsOverMax val="0"/>
  </c:chart>
  <c:spPr>
    <a:noFill/>
    <a:ln>
      <a:noFill/>
    </a:ln>
  </c:spPr>
  <c:txPr>
    <a:bodyPr/>
    <a:lstStyle/>
    <a:p>
      <a:pPr algn="ctr">
        <a:defRPr lang="fr-FR" sz="1400" b="1" i="0" u="none" strike="noStrike" kern="1200" baseline="0">
          <a:solidFill>
            <a:sysClr val="windowText" lastClr="000000"/>
          </a:solidFill>
          <a:latin typeface="+mn-lt"/>
          <a:ea typeface="+mn-ea"/>
          <a:cs typeface="+mn-cs"/>
        </a:defRPr>
      </a:pPr>
      <a:endParaRPr lang="fr-FR"/>
    </a:p>
  </c:txPr>
  <c:printSettings>
    <c:headerFooter/>
    <c:pageMargins b="0.75000000000001199" l="0.70000000000000062" r="0.70000000000000062" t="0.7500000000000119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69457156660079E-2"/>
          <c:y val="5.7119626010543479E-3"/>
          <c:w val="0.95809523809524999"/>
          <c:h val="0.92491467576790476"/>
        </c:manualLayout>
      </c:layout>
      <c:barChart>
        <c:barDir val="col"/>
        <c:grouping val="stacked"/>
        <c:varyColors val="0"/>
        <c:ser>
          <c:idx val="0"/>
          <c:order val="0"/>
          <c:tx>
            <c:strRef>
              <c:f>'6.Du CA à l''EBIT'!$C$13</c:f>
              <c:strCache>
                <c:ptCount val="1"/>
                <c:pt idx="0">
                  <c:v>France - Activités de production et commercialisation</c:v>
                </c:pt>
              </c:strCache>
            </c:strRef>
          </c:tx>
          <c:spPr>
            <a:solidFill>
              <a:srgbClr val="001A70"/>
            </a:solidFill>
            <a:effectLst>
              <a:outerShdw blurRad="76200" dir="13500000" sy="23000" kx="1200000" algn="br" rotWithShape="0">
                <a:prstClr val="black">
                  <a:alpha val="20000"/>
                </a:prstClr>
              </a:outerShdw>
            </a:effectLst>
          </c:spPr>
          <c:invertIfNegative val="0"/>
          <c:dLbls>
            <c:dLbl>
              <c:idx val="0"/>
              <c:tx>
                <c:strRef>
                  <c:f>'6.Du CA à l''EBIT'!$C$50</c:f>
                  <c:strCache>
                    <c:ptCount val="1"/>
                    <c:pt idx="0">
                      <c:v>45,6%</c:v>
                    </c:pt>
                  </c:strCache>
                </c:strRef>
              </c:tx>
              <c:numFmt formatCode="#\ ###\ ;\ \(#\ ###\)" sourceLinked="0"/>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dlblFieldTable>
                    <c15:dlblFTEntry>
                      <c15:txfldGUID>{C8D42BED-2286-4DFC-A173-AD1118B60E76}</c15:txfldGUID>
                      <c15:f>'6.Du CA à l''EBIT'!$C$50</c15:f>
                      <c15:dlblFieldTableCache>
                        <c:ptCount val="1"/>
                        <c:pt idx="0">
                          <c:v>45,6%</c:v>
                        </c:pt>
                      </c15:dlblFieldTableCache>
                    </c15:dlblFTEntry>
                  </c15:dlblFieldTable>
                  <c15:showDataLabelsRange val="0"/>
                </c:ext>
                <c:ext xmlns:c16="http://schemas.microsoft.com/office/drawing/2014/chart" uri="{C3380CC4-5D6E-409C-BE32-E72D297353CC}">
                  <c16:uniqueId val="{00000000-2B2E-426C-8B75-420D1878F36E}"/>
                </c:ext>
              </c:extLst>
            </c:dLbl>
            <c:dLbl>
              <c:idx val="1"/>
              <c:tx>
                <c:strRef>
                  <c:f>'6.Du CA à l''EBIT'!$C$29</c:f>
                  <c:strCache>
                    <c:ptCount val="1"/>
                    <c:pt idx="0">
                      <c:v>-186,7%</c:v>
                    </c:pt>
                  </c:strCache>
                </c:strRef>
              </c:tx>
              <c:numFmt formatCode="#\ ###\ ;\ \(#\ ###\)" sourceLinked="0"/>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dlblFieldTable>
                    <c15:dlblFTEntry>
                      <c15:txfldGUID>{02F959AB-DAE7-4A6B-82C3-C77FF3CBA780}</c15:txfldGUID>
                      <c15:f>'6.Du CA à l''EBIT'!$C$29</c15:f>
                      <c15:dlblFieldTableCache>
                        <c:ptCount val="1"/>
                        <c:pt idx="0">
                          <c:v>-186,7%</c:v>
                        </c:pt>
                      </c15:dlblFieldTableCache>
                    </c15:dlblFTEntry>
                  </c15:dlblFieldTable>
                  <c15:showDataLabelsRange val="0"/>
                </c:ext>
                <c:ext xmlns:c16="http://schemas.microsoft.com/office/drawing/2014/chart" uri="{C3380CC4-5D6E-409C-BE32-E72D297353CC}">
                  <c16:uniqueId val="{00000001-2B2E-426C-8B75-420D1878F36E}"/>
                </c:ext>
              </c:extLst>
            </c:dLbl>
            <c:numFmt formatCode="#\ ###\ ;\ \(#\ ###\)" sourceLinked="0"/>
            <c:spPr>
              <a:noFill/>
              <a:ln>
                <a:noFill/>
              </a:ln>
              <a:effectLst/>
            </c:spPr>
            <c:txPr>
              <a:bodyPr wrap="square" lIns="38100" tIns="19050" rIns="38100" bIns="19050" anchor="ctr">
                <a:spAutoFit/>
              </a:bodyPr>
              <a:lstStyle/>
              <a:p>
                <a:pPr>
                  <a:defRPr sz="1200"/>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('6.Du CA à l''EBIT'!$C$43,'6.Du CA à l''EBIT'!$C$22)</c:f>
              <c:numCache>
                <c:formatCode>#\ ###\ ;\ \(#\ ###\)</c:formatCode>
                <c:ptCount val="2"/>
                <c:pt idx="0">
                  <c:v>4838</c:v>
                </c:pt>
                <c:pt idx="1">
                  <c:v>-4988</c:v>
                </c:pt>
              </c:numCache>
            </c:numRef>
          </c:val>
          <c:extLst>
            <c:ext xmlns:c16="http://schemas.microsoft.com/office/drawing/2014/chart" uri="{C3380CC4-5D6E-409C-BE32-E72D297353CC}">
              <c16:uniqueId val="{00000002-2B2E-426C-8B75-420D1878F36E}"/>
            </c:ext>
          </c:extLst>
        </c:ser>
        <c:ser>
          <c:idx val="5"/>
          <c:order val="1"/>
          <c:tx>
            <c:strRef>
              <c:f>'6.Du CA à l''EBIT'!$D$13</c:f>
              <c:strCache>
                <c:ptCount val="1"/>
                <c:pt idx="0">
                  <c:v>France - Activités régulées (1)</c:v>
                </c:pt>
              </c:strCache>
            </c:strRef>
          </c:tx>
          <c:spPr>
            <a:solidFill>
              <a:srgbClr val="005BBB"/>
            </a:solidFill>
          </c:spPr>
          <c:invertIfNegative val="0"/>
          <c:dLbls>
            <c:dLbl>
              <c:idx val="0"/>
              <c:tx>
                <c:strRef>
                  <c:f>'6.Du CA à l''EBIT'!$D$50</c:f>
                  <c:strCache>
                    <c:ptCount val="1"/>
                    <c:pt idx="0">
                      <c:v>30,3%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{0D821B35-04D1-4EC3-B7FF-76ABBD2731D8}</c15:txfldGUID>
                      <c15:f>'6.Du CA à l''EBIT'!$D$50</c15:f>
                      <c15:dlblFieldTableCache>
                        <c:ptCount val="1"/>
                        <c:pt idx="0">
                          <c:v>30,3%</c:v>
                        </c:pt>
                      </c15:dlblFieldTableCache>
                    </c15:dlblFTEntry>
                  </c15:dlblFieldTable>
                  <c15:showDataLabelsRange val="0"/>
                </c:ext>
                <c:ext xmlns:c16="http://schemas.microsoft.com/office/drawing/2014/chart" uri="{C3380CC4-5D6E-409C-BE32-E72D297353CC}">
                  <c16:uniqueId val="{00000003-2B2E-426C-8B75-420D1878F36E}"/>
                </c:ext>
              </c:extLst>
            </c:dLbl>
            <c:dLbl>
              <c:idx val="1"/>
              <c:tx>
                <c:strRef>
                  <c:f>'6.Du CA à l''EBIT'!$D$29</c:f>
                  <c:strCache>
                    <c:ptCount val="1"/>
                    <c:pt idx="0">
                      <c:v>118,7%</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{58EB362E-081F-40A6-987A-FF8DE29BD289}</c15:txfldGUID>
                      <c15:f>'6.Du CA à l''EBIT'!$D$29</c15:f>
                      <c15:dlblFieldTableCache>
                        <c:ptCount val="1"/>
                        <c:pt idx="0">
                          <c:v>118,7%</c:v>
                        </c:pt>
                      </c15:dlblFieldTableCache>
                    </c15:dlblFTEntry>
                  </c15:dlblFieldTable>
                  <c15:showDataLabelsRange val="0"/>
                </c:ext>
                <c:ext xmlns:c16="http://schemas.microsoft.com/office/drawing/2014/chart" uri="{C3380CC4-5D6E-409C-BE32-E72D297353CC}">
                  <c16:uniqueId val="{00000004-2B2E-426C-8B75-420D1878F36E}"/>
                </c:ext>
              </c:extLst>
            </c:dLbl>
            <c:numFmt formatCode="#\ ###\ ;\ \(#\ ###\)" sourceLinked="0"/>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('6.Du CA à l''EBIT'!$D$43,'6.Du CA à l''EBIT'!$D$22)</c:f>
              <c:numCache>
                <c:formatCode>#\ ###\ ;\ \(#\ ###\)</c:formatCode>
                <c:ptCount val="2"/>
                <c:pt idx="0">
                  <c:v>3210</c:v>
                </c:pt>
                <c:pt idx="1">
                  <c:v>3171</c:v>
                </c:pt>
              </c:numCache>
            </c:numRef>
          </c:val>
          <c:extLst>
            <c:ext xmlns:c16="http://schemas.microsoft.com/office/drawing/2014/chart" uri="{C3380CC4-5D6E-409C-BE32-E72D297353CC}">
              <c16:uniqueId val="{00000005-2B2E-426C-8B75-420D1878F36E}"/>
            </c:ext>
          </c:extLst>
        </c:ser>
        <c:ser>
          <c:idx val="6"/>
          <c:order val="2"/>
          <c:tx>
            <c:strRef>
              <c:f>'6.Du CA à l''EBIT'!$E$13</c:f>
              <c:strCache>
                <c:ptCount val="1"/>
                <c:pt idx="0">
                  <c:v>Framatome</c:v>
                </c:pt>
              </c:strCache>
            </c:strRef>
          </c:tx>
          <c:spPr>
            <a:solidFill>
              <a:schemeClr val="accent3"/>
            </a:solidFill>
          </c:spPr>
          <c:invertIfNegative val="0"/>
          <c:dLbls>
            <c:dLbl>
              <c:idx val="0"/>
              <c:layout>
                <c:manualLayout>
                  <c:x val="3.6046647639879198E-3"/>
                  <c:y val="4.6640871831960086E-3"/>
                </c:manualLayout>
              </c:layout>
              <c:tx>
                <c:strRef>
                  <c:f>'6.Du CA à l''EBIT'!$E$50</c:f>
                  <c:strCache>
                    <c:ptCount val="1"/>
                    <c:pt idx="0">
                      <c:v>1,7%</c:v>
                    </c:pt>
                  </c:strCache>
                </c:strRef>
              </c:tx>
              <c:dLblPos val="ctr"/>
              <c:showLegendKey val="0"/>
              <c:showVal val="0"/>
              <c:showCatName val="0"/>
              <c:showSerName val="0"/>
              <c:showPercent val="0"/>
              <c:showBubbleSize val="0"/>
              <c:extLst>
                <c:ext xmlns:c15="http://schemas.microsoft.com/office/drawing/2012/chart" uri="{CE6537A1-D6FC-4f65-9D91-7224C49458BB}">
                  <c15:layout>
                    <c:manualLayout>
                      <c:w val="4.1102733897525452E-2"/>
                      <c:h val="4.638688688634092E-2"/>
                    </c:manualLayout>
                  </c15:layout>
                  <c15:dlblFieldTable>
                    <c15:dlblFTEntry>
                      <c15:txfldGUID>{4EF44CF7-561C-4DCF-8038-5CD51F971013}</c15:txfldGUID>
                      <c15:f>'6.Du CA à l''EBIT'!$E$50</c15:f>
                      <c15:dlblFieldTableCache>
                        <c:ptCount val="1"/>
                        <c:pt idx="0">
                          <c:v>1,7%</c:v>
                        </c:pt>
                      </c15:dlblFieldTableCache>
                    </c15:dlblFTEntry>
                  </c15:dlblFieldTable>
                  <c15:showDataLabelsRange val="0"/>
                </c:ext>
                <c:ext xmlns:c16="http://schemas.microsoft.com/office/drawing/2014/chart" uri="{C3380CC4-5D6E-409C-BE32-E72D297353CC}">
                  <c16:uniqueId val="{00000006-2B2E-426C-8B75-420D1878F36E}"/>
                </c:ext>
              </c:extLst>
            </c:dLbl>
            <c:dLbl>
              <c:idx val="1"/>
              <c:layout>
                <c:manualLayout>
                  <c:x val="3.3288611838132036E-3"/>
                  <c:y val="1.5484583620959751E-3"/>
                </c:manualLayout>
              </c:layout>
              <c:tx>
                <c:strRef>
                  <c:f>'6.Du CA à l''EBIT'!$E$29</c:f>
                  <c:strCache>
                    <c:ptCount val="1"/>
                    <c:pt idx="0">
                      <c:v>7,0%</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{33BB2FDC-ACDF-4D20-9BC5-3013C9B87F34}</c15:txfldGUID>
                      <c15:f>'6.Du CA à l''EBIT'!$E$29</c15:f>
                      <c15:dlblFieldTableCache>
                        <c:ptCount val="1"/>
                        <c:pt idx="0">
                          <c:v>7,0%</c:v>
                        </c:pt>
                      </c15:dlblFieldTableCache>
                    </c15:dlblFTEntry>
                  </c15:dlblFieldTable>
                  <c15:showDataLabelsRange val="0"/>
                </c:ext>
                <c:ext xmlns:c16="http://schemas.microsoft.com/office/drawing/2014/chart" uri="{C3380CC4-5D6E-409C-BE32-E72D297353CC}">
                  <c16:uniqueId val="{00000007-2B2E-426C-8B75-420D1878F36E}"/>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('6.Du CA à l''EBIT'!$E$43,'6.Du CA à l''EBIT'!$E$22)</c:f>
              <c:numCache>
                <c:formatCode>#\ ###\ ;\ \(#\ ###\)</c:formatCode>
                <c:ptCount val="2"/>
                <c:pt idx="0">
                  <c:v>183</c:v>
                </c:pt>
                <c:pt idx="1">
                  <c:v>186</c:v>
                </c:pt>
              </c:numCache>
            </c:numRef>
          </c:val>
          <c:extLst>
            <c:ext xmlns:c16="http://schemas.microsoft.com/office/drawing/2014/chart" uri="{C3380CC4-5D6E-409C-BE32-E72D297353CC}">
              <c16:uniqueId val="{00000008-2B2E-426C-8B75-420D1878F36E}"/>
            </c:ext>
          </c:extLst>
        </c:ser>
        <c:ser>
          <c:idx val="7"/>
          <c:order val="3"/>
          <c:tx>
            <c:strRef>
              <c:f>'6.Du CA à l''EBIT'!$F$13</c:f>
              <c:strCache>
                <c:ptCount val="1"/>
                <c:pt idx="0">
                  <c:v>Royaume-Uni</c:v>
                </c:pt>
              </c:strCache>
            </c:strRef>
          </c:tx>
          <c:spPr>
            <a:solidFill>
              <a:schemeClr val="accent5"/>
            </a:solidFill>
          </c:spPr>
          <c:invertIfNegative val="0"/>
          <c:dLbls>
            <c:dLbl>
              <c:idx val="0"/>
              <c:layout>
                <c:manualLayout>
                  <c:x val="2.3942276218641653E-3"/>
                  <c:y val="-2.5066226018202184E-4"/>
                </c:manualLayout>
              </c:layout>
              <c:tx>
                <c:strRef>
                  <c:f>'6.Du CA à l''EBIT'!$F$50</c:f>
                  <c:strCache>
                    <c:ptCount val="1"/>
                    <c:pt idx="0">
                      <c:v>2,5%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{D40C590C-5F20-42B5-8A58-27D485E6B7C4}</c15:txfldGUID>
                      <c15:f>'6.Du CA à l''EBIT'!$F$50</c15:f>
                      <c15:dlblFieldTableCache>
                        <c:ptCount val="1"/>
                        <c:pt idx="0">
                          <c:v>2,5%</c:v>
                        </c:pt>
                      </c15:dlblFieldTableCache>
                    </c15:dlblFTEntry>
                  </c15:dlblFieldTable>
                  <c15:showDataLabelsRange val="0"/>
                </c:ext>
                <c:ext xmlns:c16="http://schemas.microsoft.com/office/drawing/2014/chart" uri="{C3380CC4-5D6E-409C-BE32-E72D297353CC}">
                  <c16:uniqueId val="{00000009-2B2E-426C-8B75-420D1878F36E}"/>
                </c:ext>
              </c:extLst>
            </c:dLbl>
            <c:dLbl>
              <c:idx val="1"/>
              <c:layout>
                <c:manualLayout>
                  <c:x val="1.3788965635400422E-3"/>
                  <c:y val="4.4385202043536638E-3"/>
                </c:manualLayout>
              </c:layout>
              <c:tx>
                <c:strRef>
                  <c:f>'6.Du CA à l''EBIT'!$F$29</c:f>
                  <c:strCache>
                    <c:ptCount val="1"/>
                    <c:pt idx="0">
                      <c:v>32,2%</c:v>
                    </c:pt>
                  </c:strCache>
                </c:strRef>
              </c:tx>
              <c:dLblPos val="ctr"/>
              <c:showLegendKey val="0"/>
              <c:showVal val="1"/>
              <c:showCatName val="1"/>
              <c:showSerName val="0"/>
              <c:showPercent val="0"/>
              <c:showBubbleSize val="0"/>
              <c:extLst>
                <c:ext xmlns:c15="http://schemas.microsoft.com/office/drawing/2012/chart" uri="{CE6537A1-D6FC-4f65-9D91-7224C49458BB}">
                  <c15:dlblFieldTable>
                    <c15:dlblFTEntry>
                      <c15:txfldGUID>{E22E18E3-FC5B-41A9-84FB-A6B1310BCC47}</c15:txfldGUID>
                      <c15:f>'6.Du CA à l''EBIT'!$F$29</c15:f>
                      <c15:dlblFieldTableCache>
                        <c:ptCount val="1"/>
                        <c:pt idx="0">
                          <c:v>32,2%</c:v>
                        </c:pt>
                      </c15:dlblFieldTableCache>
                    </c15:dlblFTEntry>
                  </c15:dlblFieldTable>
                  <c15:showDataLabelsRange val="0"/>
                </c:ext>
                <c:ext xmlns:c16="http://schemas.microsoft.com/office/drawing/2014/chart" uri="{C3380CC4-5D6E-409C-BE32-E72D297353CC}">
                  <c16:uniqueId val="{0000000A-2B2E-426C-8B75-420D1878F36E}"/>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('6.Du CA à l''EBIT'!$F$43,'6.Du CA à l''EBIT'!$F$22)</c:f>
              <c:numCache>
                <c:formatCode>#\ ###\ ;\ \(#\ ###\)</c:formatCode>
                <c:ptCount val="2"/>
                <c:pt idx="0">
                  <c:v>267</c:v>
                </c:pt>
                <c:pt idx="1">
                  <c:v>860</c:v>
                </c:pt>
              </c:numCache>
            </c:numRef>
          </c:val>
          <c:extLst>
            <c:ext xmlns:c16="http://schemas.microsoft.com/office/drawing/2014/chart" uri="{C3380CC4-5D6E-409C-BE32-E72D297353CC}">
              <c16:uniqueId val="{0000000B-2B2E-426C-8B75-420D1878F36E}"/>
            </c:ext>
          </c:extLst>
        </c:ser>
        <c:ser>
          <c:idx val="8"/>
          <c:order val="4"/>
          <c:tx>
            <c:strRef>
              <c:f>'6.Du CA à l''EBIT'!$G$13</c:f>
              <c:strCache>
                <c:ptCount val="1"/>
                <c:pt idx="0">
                  <c:v>Italie</c:v>
                </c:pt>
              </c:strCache>
            </c:strRef>
          </c:tx>
          <c:spPr>
            <a:solidFill>
              <a:schemeClr val="accent4"/>
            </a:solidFill>
          </c:spPr>
          <c:invertIfNegative val="0"/>
          <c:dLbls>
            <c:dLbl>
              <c:idx val="0"/>
              <c:layout>
                <c:manualLayout>
                  <c:x val="1.7835175186202176E-3"/>
                  <c:y val="-9.4656395607036602E-3"/>
                </c:manualLayout>
              </c:layout>
              <c:tx>
                <c:strRef>
                  <c:f>'6.Du CA à l''EBIT'!$G$50</c:f>
                  <c:strCache>
                    <c:ptCount val="1"/>
                    <c:pt idx="0">
                      <c:v>5,0%</c:v>
                    </c:pt>
                  </c:strCache>
                </c:strRef>
              </c:tx>
              <c:spPr>
                <a:noFill/>
                <a:ln>
                  <a:noFill/>
                </a:ln>
                <a:effectLst/>
              </c:spPr>
              <c:txPr>
                <a:bodyPr wrap="square" lIns="38100" tIns="19050" rIns="38100" bIns="19050" anchor="ctr">
                  <a:noAutofit/>
                </a:bodyPr>
                <a:lstStyle/>
                <a:p>
                  <a:pPr>
                    <a:defRPr sz="1200">
                      <a:solidFill>
                        <a:schemeClr val="bg1"/>
                      </a:solidFill>
                    </a:defRPr>
                  </a:pPr>
                  <a:endParaRPr lang="fr-FR"/>
                </a:p>
              </c:txPr>
              <c:dLblPos val="ctr"/>
              <c:showLegendKey val="0"/>
              <c:showVal val="1"/>
              <c:showCatName val="0"/>
              <c:showSerName val="0"/>
              <c:showPercent val="0"/>
              <c:showBubbleSize val="0"/>
              <c:extLst>
                <c:ext xmlns:c15="http://schemas.microsoft.com/office/drawing/2012/chart" uri="{CE6537A1-D6FC-4f65-9D91-7224C49458BB}">
                  <c15:layout>
                    <c:manualLayout>
                      <c:w val="3.9954281099747156E-2"/>
                      <c:h val="3.764781841180264E-2"/>
                    </c:manualLayout>
                  </c15:layout>
                  <c15:dlblFieldTable>
                    <c15:dlblFTEntry>
                      <c15:txfldGUID>{1782C7FF-53BD-4E96-A342-E8052D1D3545}</c15:txfldGUID>
                      <c15:f>'6.Du CA à l''EBIT'!$G$50</c15:f>
                      <c15:dlblFieldTableCache>
                        <c:ptCount val="1"/>
                        <c:pt idx="0">
                          <c:v>5,0%</c:v>
                        </c:pt>
                      </c15:dlblFieldTableCache>
                    </c15:dlblFTEntry>
                  </c15:dlblFieldTable>
                  <c15:showDataLabelsRange val="0"/>
                </c:ext>
                <c:ext xmlns:c16="http://schemas.microsoft.com/office/drawing/2014/chart" uri="{C3380CC4-5D6E-409C-BE32-E72D297353CC}">
                  <c16:uniqueId val="{0000000C-2B2E-426C-8B75-420D1878F36E}"/>
                </c:ext>
              </c:extLst>
            </c:dLbl>
            <c:dLbl>
              <c:idx val="1"/>
              <c:layout>
                <c:manualLayout>
                  <c:x val="1.9063839651757029E-7"/>
                  <c:y val="-4.0118677533254474E-4"/>
                </c:manualLayout>
              </c:layout>
              <c:tx>
                <c:strRef>
                  <c:f>'6.Du CA à l''EBIT'!$G$29</c:f>
                  <c:strCache>
                    <c:ptCount val="1"/>
                    <c:pt idx="0">
                      <c:v>23,3%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{00F397ED-FB7E-48A7-8CFF-591AADDCB1FF}</c15:txfldGUID>
                      <c15:f>'6.Du CA à l''EBIT'!$G$29</c15:f>
                      <c15:dlblFieldTableCache>
                        <c:ptCount val="1"/>
                        <c:pt idx="0">
                          <c:v>23,3%</c:v>
                        </c:pt>
                      </c15:dlblFieldTableCache>
                    </c15:dlblFTEntry>
                  </c15:dlblFieldTable>
                  <c15:showDataLabelsRange val="0"/>
                </c:ext>
                <c:ext xmlns:c16="http://schemas.microsoft.com/office/drawing/2014/chart" uri="{C3380CC4-5D6E-409C-BE32-E72D297353CC}">
                  <c16:uniqueId val="{0000000D-2B2E-426C-8B75-420D1878F36E}"/>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('6.Du CA à l''EBIT'!$G$43,'6.Du CA à l''EBIT'!$G$22)</c:f>
              <c:numCache>
                <c:formatCode>#\ ###\ ;\ \(#\ ###\)</c:formatCode>
                <c:ptCount val="2"/>
                <c:pt idx="0">
                  <c:v>534</c:v>
                </c:pt>
                <c:pt idx="1">
                  <c:v>622</c:v>
                </c:pt>
              </c:numCache>
            </c:numRef>
          </c:val>
          <c:extLst>
            <c:ext xmlns:c16="http://schemas.microsoft.com/office/drawing/2014/chart" uri="{C3380CC4-5D6E-409C-BE32-E72D297353CC}">
              <c16:uniqueId val="{0000000E-2B2E-426C-8B75-420D1878F36E}"/>
            </c:ext>
          </c:extLst>
        </c:ser>
        <c:ser>
          <c:idx val="1"/>
          <c:order val="5"/>
          <c:tx>
            <c:strRef>
              <c:f>'6.Du CA à l''EBIT'!$H$13</c:f>
              <c:strCache>
                <c:ptCount val="1"/>
                <c:pt idx="0">
                  <c:v>Autre international</c:v>
                </c:pt>
              </c:strCache>
            </c:strRef>
          </c:tx>
          <c:spPr>
            <a:solidFill>
              <a:schemeClr val="tx2"/>
            </a:solidFill>
          </c:spPr>
          <c:invertIfNegative val="0"/>
          <c:dLbls>
            <c:dLbl>
              <c:idx val="0"/>
              <c:layout>
                <c:manualLayout>
                  <c:x val="1.7552553763364879E-3"/>
                  <c:y val="-7.6325625058215E-3"/>
                </c:manualLayout>
              </c:layout>
              <c:tx>
                <c:strRef>
                  <c:f>'6.Du CA à l''EBIT'!$H$50</c:f>
                  <c:strCache>
                    <c:ptCount val="1"/>
                    <c:pt idx="0">
                      <c:v>1,9%</c:v>
                    </c:pt>
                  </c:strCache>
                </c:strRef>
              </c:tx>
              <c:spPr>
                <a:noFill/>
                <a:ln>
                  <a:noFill/>
                </a:ln>
                <a:effectLst/>
              </c:spPr>
              <c:txPr>
                <a:bodyPr wrap="square" lIns="38100" tIns="19050" rIns="38100" bIns="19050" anchor="ctr">
                  <a:noAutofit/>
                </a:bodyPr>
                <a:lstStyle/>
                <a:p>
                  <a:pPr>
                    <a:defRPr sz="1200">
                      <a:solidFill>
                        <a:schemeClr val="bg1"/>
                      </a:solidFill>
                    </a:defRPr>
                  </a:pPr>
                  <a:endParaRPr lang="fr-FR"/>
                </a:p>
              </c:txPr>
              <c:dLblPos val="ctr"/>
              <c:showLegendKey val="0"/>
              <c:showVal val="1"/>
              <c:showCatName val="0"/>
              <c:showSerName val="0"/>
              <c:showPercent val="0"/>
              <c:showBubbleSize val="0"/>
              <c:extLst>
                <c:ext xmlns:c15="http://schemas.microsoft.com/office/drawing/2012/chart" uri="{CE6537A1-D6FC-4f65-9D91-7224C49458BB}">
                  <c15:layout>
                    <c:manualLayout>
                      <c:w val="4.4741687832294631E-2"/>
                      <c:h val="3.8153752447414174E-2"/>
                    </c:manualLayout>
                  </c15:layout>
                  <c15:dlblFieldTable>
                    <c15:dlblFTEntry>
                      <c15:txfldGUID>{1FFB223A-3699-404B-8D8D-3C2B58A0F551}</c15:txfldGUID>
                      <c15:f>'6.Du CA à l''EBIT'!$H$50</c15:f>
                      <c15:dlblFieldTableCache>
                        <c:ptCount val="1"/>
                        <c:pt idx="0">
                          <c:v>1,9%</c:v>
                        </c:pt>
                      </c15:dlblFieldTableCache>
                    </c15:dlblFTEntry>
                  </c15:dlblFieldTable>
                  <c15:showDataLabelsRange val="0"/>
                </c:ext>
                <c:ext xmlns:c16="http://schemas.microsoft.com/office/drawing/2014/chart" uri="{C3380CC4-5D6E-409C-BE32-E72D297353CC}">
                  <c16:uniqueId val="{0000000F-2B2E-426C-8B75-420D1878F36E}"/>
                </c:ext>
              </c:extLst>
            </c:dLbl>
            <c:dLbl>
              <c:idx val="1"/>
              <c:layout>
                <c:manualLayout>
                  <c:x val="1.2116976482656767E-3"/>
                  <c:y val="-6.2565427300474135E-3"/>
                </c:manualLayout>
              </c:layout>
              <c:tx>
                <c:strRef>
                  <c:f>'6.Du CA à l''EBIT'!$H$29</c:f>
                  <c:strCache>
                    <c:ptCount val="1"/>
                    <c:pt idx="0">
                      <c:v>10,9%</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{F7F83C99-DFF5-42C9-AFD5-E9657F88D2C3}</c15:txfldGUID>
                      <c15:f>'6.Du CA à l''EBIT'!$H$29</c15:f>
                      <c15:dlblFieldTableCache>
                        <c:ptCount val="1"/>
                        <c:pt idx="0">
                          <c:v>10,9%</c:v>
                        </c:pt>
                      </c15:dlblFieldTableCache>
                    </c15:dlblFTEntry>
                  </c15:dlblFieldTable>
                  <c15:showDataLabelsRange val="0"/>
                </c:ext>
                <c:ext xmlns:c16="http://schemas.microsoft.com/office/drawing/2014/chart" uri="{C3380CC4-5D6E-409C-BE32-E72D297353CC}">
                  <c16:uniqueId val="{00000010-2B2E-426C-8B75-420D1878F36E}"/>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('6.Du CA à l''EBIT'!$H$43,'6.Du CA à l''EBIT'!$H$22)</c:f>
              <c:numCache>
                <c:formatCode>#\ ###\ ;\ \(#\ ###\)</c:formatCode>
                <c:ptCount val="2"/>
                <c:pt idx="0">
                  <c:v>206</c:v>
                </c:pt>
                <c:pt idx="1">
                  <c:v>291</c:v>
                </c:pt>
              </c:numCache>
            </c:numRef>
          </c:val>
          <c:extLst>
            <c:ext xmlns:c16="http://schemas.microsoft.com/office/drawing/2014/chart" uri="{C3380CC4-5D6E-409C-BE32-E72D297353CC}">
              <c16:uniqueId val="{00000011-2B2E-426C-8B75-420D1878F36E}"/>
            </c:ext>
          </c:extLst>
        </c:ser>
        <c:ser>
          <c:idx val="2"/>
          <c:order val="6"/>
          <c:tx>
            <c:strRef>
              <c:f>'6.Du CA à l''EBIT'!$I$13</c:f>
              <c:strCache>
                <c:ptCount val="1"/>
                <c:pt idx="0">
                  <c:v>EDF Renouvelables</c:v>
                </c:pt>
              </c:strCache>
            </c:strRef>
          </c:tx>
          <c:spPr>
            <a:solidFill>
              <a:schemeClr val="accent6"/>
            </a:solidFill>
          </c:spPr>
          <c:invertIfNegative val="0"/>
          <c:dLbls>
            <c:dLbl>
              <c:idx val="0"/>
              <c:layout>
                <c:manualLayout>
                  <c:x val="1.2302343755427961E-3"/>
                  <c:y val="2.6362073811603818E-5"/>
                </c:manualLayout>
              </c:layout>
              <c:tx>
                <c:strRef>
                  <c:f>'6.Du CA à l''EBIT'!$I$50</c:f>
                  <c:strCache>
                    <c:ptCount val="1"/>
                    <c:pt idx="0">
                      <c:v>2,8%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{A996D1B0-25EE-42F9-AB36-E97E5024E88C}</c15:txfldGUID>
                      <c15:f>'6.Du CA à l''EBIT'!$I$50</c15:f>
                      <c15:dlblFieldTableCache>
                        <c:ptCount val="1"/>
                        <c:pt idx="0">
                          <c:v>2,8%</c:v>
                        </c:pt>
                      </c15:dlblFieldTableCache>
                    </c15:dlblFTEntry>
                  </c15:dlblFieldTable>
                  <c15:showDataLabelsRange val="0"/>
                </c:ext>
                <c:ext xmlns:c16="http://schemas.microsoft.com/office/drawing/2014/chart" uri="{C3380CC4-5D6E-409C-BE32-E72D297353CC}">
                  <c16:uniqueId val="{00000012-2B2E-426C-8B75-420D1878F36E}"/>
                </c:ext>
              </c:extLst>
            </c:dLbl>
            <c:dLbl>
              <c:idx val="1"/>
              <c:tx>
                <c:strRef>
                  <c:f>'6.Du CA à l''EBIT'!$I$29</c:f>
                  <c:strCache>
                    <c:ptCount val="1"/>
                    <c:pt idx="0">
                      <c:v>18,7%</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{EF0F64CA-53C1-418E-965B-AFECE53CE838}</c15:txfldGUID>
                      <c15:f>'6.Du CA à l''EBIT'!$I$29</c15:f>
                      <c15:dlblFieldTableCache>
                        <c:ptCount val="1"/>
                        <c:pt idx="0">
                          <c:v>18,7%</c:v>
                        </c:pt>
                      </c15:dlblFieldTableCache>
                    </c15:dlblFTEntry>
                  </c15:dlblFieldTable>
                  <c15:showDataLabelsRange val="0"/>
                </c:ext>
                <c:ext xmlns:c16="http://schemas.microsoft.com/office/drawing/2014/chart" uri="{C3380CC4-5D6E-409C-BE32-E72D297353CC}">
                  <c16:uniqueId val="{00000013-2B2E-426C-8B75-420D1878F36E}"/>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('6.Du CA à l''EBIT'!$I$43,'6.Du CA à l''EBIT'!$I$22)</c:f>
              <c:numCache>
                <c:formatCode>#\ ###\ ;\ \(#\ ###\)</c:formatCode>
                <c:ptCount val="2"/>
                <c:pt idx="0">
                  <c:v>294</c:v>
                </c:pt>
                <c:pt idx="1">
                  <c:v>500</c:v>
                </c:pt>
              </c:numCache>
            </c:numRef>
          </c:val>
          <c:extLst>
            <c:ext xmlns:c16="http://schemas.microsoft.com/office/drawing/2014/chart" uri="{C3380CC4-5D6E-409C-BE32-E72D297353CC}">
              <c16:uniqueId val="{00000014-2B2E-426C-8B75-420D1878F36E}"/>
            </c:ext>
          </c:extLst>
        </c:ser>
        <c:ser>
          <c:idx val="3"/>
          <c:order val="7"/>
          <c:tx>
            <c:strRef>
              <c:f>'6.Du CA à l''EBIT'!$J$13</c:f>
              <c:strCache>
                <c:ptCount val="1"/>
                <c:pt idx="0">
                  <c:v>Dalkia</c:v>
                </c:pt>
              </c:strCache>
            </c:strRef>
          </c:tx>
          <c:spPr>
            <a:solidFill>
              <a:srgbClr val="88D910"/>
            </a:solidFill>
          </c:spPr>
          <c:invertIfNegative val="0"/>
          <c:dLbls>
            <c:dLbl>
              <c:idx val="0"/>
              <c:layout>
                <c:manualLayout>
                  <c:x val="1.178145290478673E-3"/>
                  <c:y val="-2.9039946059134674E-4"/>
                </c:manualLayout>
              </c:layout>
              <c:tx>
                <c:strRef>
                  <c:f>'6.Du CA à l''EBIT'!$J$50</c:f>
                  <c:strCache>
                    <c:ptCount val="1"/>
                    <c:pt idx="0">
                      <c:v>2,0%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{D3B535D7-82BF-4713-A803-5A63BCB91E05}</c15:txfldGUID>
                      <c15:f>'6.Du CA à l''EBIT'!$J$50</c15:f>
                      <c15:dlblFieldTableCache>
                        <c:ptCount val="1"/>
                        <c:pt idx="0">
                          <c:v>2,0%</c:v>
                        </c:pt>
                      </c15:dlblFieldTableCache>
                    </c15:dlblFTEntry>
                  </c15:dlblFieldTable>
                  <c15:showDataLabelsRange val="0"/>
                </c:ext>
                <c:ext xmlns:c16="http://schemas.microsoft.com/office/drawing/2014/chart" uri="{C3380CC4-5D6E-409C-BE32-E72D297353CC}">
                  <c16:uniqueId val="{00000015-2B2E-426C-8B75-420D1878F36E}"/>
                </c:ext>
              </c:extLst>
            </c:dLbl>
            <c:dLbl>
              <c:idx val="1"/>
              <c:tx>
                <c:strRef>
                  <c:f>'6.Du CA à l''EBIT'!$J$29</c:f>
                  <c:strCache>
                    <c:ptCount val="1"/>
                    <c:pt idx="0">
                      <c:v>6,9%</c:v>
                    </c:pt>
                  </c:strCache>
                </c:strRef>
              </c:tx>
              <c:spPr>
                <a:noFill/>
                <a:ln>
                  <a:noFill/>
                </a:ln>
                <a:effectLst/>
              </c:spPr>
              <c:txPr>
                <a:bodyPr wrap="square" lIns="38100" tIns="19050" rIns="38100" bIns="19050" anchor="ctr" anchorCtr="1">
                  <a:spAutoFit/>
                </a:bodyPr>
                <a:lstStyle/>
                <a:p>
                  <a:pPr>
                    <a:defRPr sz="1200">
                      <a:solidFill>
                        <a:schemeClr val="bg1"/>
                      </a:solidFill>
                    </a:defRPr>
                  </a:pPr>
                  <a:endParaRPr lang="fr-FR"/>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dlblFTEntry>
                      <c15:txfldGUID>{D1D3FEB2-F976-4FBD-B661-63B93928E9A6}</c15:txfldGUID>
                      <c15:f>'6.Du CA à l''EBIT'!$J$29</c15:f>
                      <c15:dlblFieldTableCache>
                        <c:ptCount val="1"/>
                        <c:pt idx="0">
                          <c:v>6,9%</c:v>
                        </c:pt>
                      </c15:dlblFieldTableCache>
                    </c15:dlblFTEntry>
                  </c15:dlblFieldTable>
                  <c15:showDataLabelsRange val="0"/>
                </c:ext>
                <c:ext xmlns:c16="http://schemas.microsoft.com/office/drawing/2014/chart" uri="{C3380CC4-5D6E-409C-BE32-E72D297353CC}">
                  <c16:uniqueId val="{00000016-2B2E-426C-8B75-420D1878F36E}"/>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('6.Du CA à l''EBIT'!$J$43,'6.Du CA à l''EBIT'!$J$22)</c:f>
              <c:numCache>
                <c:formatCode>#\ ###\ ;\ \(#\ ###\)</c:formatCode>
                <c:ptCount val="2"/>
                <c:pt idx="0">
                  <c:v>215</c:v>
                </c:pt>
                <c:pt idx="1">
                  <c:v>185</c:v>
                </c:pt>
              </c:numCache>
            </c:numRef>
          </c:val>
          <c:extLst>
            <c:ext xmlns:c16="http://schemas.microsoft.com/office/drawing/2014/chart" uri="{C3380CC4-5D6E-409C-BE32-E72D297353CC}">
              <c16:uniqueId val="{00000017-2B2E-426C-8B75-420D1878F36E}"/>
            </c:ext>
          </c:extLst>
        </c:ser>
        <c:ser>
          <c:idx val="4"/>
          <c:order val="8"/>
          <c:tx>
            <c:strRef>
              <c:f>'6.Du CA à l''EBIT'!$K$13</c:f>
              <c:strCache>
                <c:ptCount val="1"/>
                <c:pt idx="0">
                  <c:v>Autres métiers</c:v>
                </c:pt>
              </c:strCache>
            </c:strRef>
          </c:tx>
          <c:spPr>
            <a:solidFill>
              <a:srgbClr val="C0E410"/>
            </a:solidFill>
          </c:spPr>
          <c:invertIfNegative val="0"/>
          <c:dLbls>
            <c:dLbl>
              <c:idx val="0"/>
              <c:layout>
                <c:manualLayout>
                  <c:x val="2.4561851007323756E-3"/>
                  <c:y val="2.0186497807937079E-3"/>
                </c:manualLayout>
              </c:layout>
              <c:tx>
                <c:strRef>
                  <c:f>'6.Du CA à l''EBIT'!$K$50</c:f>
                  <c:strCache>
                    <c:ptCount val="1"/>
                    <c:pt idx="0">
                      <c:v>8,1%</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{39FDE8DA-BC4E-408F-8117-6D41B966EF8E}</c15:txfldGUID>
                      <c15:f>'6.Du CA à l''EBIT'!$K$50</c15:f>
                      <c15:dlblFieldTableCache>
                        <c:ptCount val="1"/>
                        <c:pt idx="0">
                          <c:v>8,1%</c:v>
                        </c:pt>
                      </c15:dlblFieldTableCache>
                    </c15:dlblFTEntry>
                  </c15:dlblFieldTable>
                  <c15:showDataLabelsRange val="0"/>
                </c:ext>
                <c:ext xmlns:c16="http://schemas.microsoft.com/office/drawing/2014/chart" uri="{C3380CC4-5D6E-409C-BE32-E72D297353CC}">
                  <c16:uniqueId val="{00000018-2B2E-426C-8B75-420D1878F36E}"/>
                </c:ext>
              </c:extLst>
            </c:dLbl>
            <c:dLbl>
              <c:idx val="1"/>
              <c:tx>
                <c:strRef>
                  <c:f>'6.Du CA à l''EBIT'!$K$29</c:f>
                  <c:strCache>
                    <c:ptCount val="1"/>
                    <c:pt idx="0">
                      <c:v>69,0%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{B8FD03FB-2246-42AE-9604-D3B495FD0D44}</c15:txfldGUID>
                      <c15:f>'6.Du CA à l''EBIT'!$K$29</c15:f>
                      <c15:dlblFieldTableCache>
                        <c:ptCount val="1"/>
                        <c:pt idx="0">
                          <c:v>69,0%</c:v>
                        </c:pt>
                      </c15:dlblFieldTableCache>
                    </c15:dlblFTEntry>
                  </c15:dlblFieldTable>
                  <c15:showDataLabelsRange val="0"/>
                </c:ext>
                <c:ext xmlns:c16="http://schemas.microsoft.com/office/drawing/2014/chart" uri="{C3380CC4-5D6E-409C-BE32-E72D297353CC}">
                  <c16:uniqueId val="{00000019-2B2E-426C-8B75-420D1878F36E}"/>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('6.Du CA à l''EBIT'!$K$43,'6.Du CA à l''EBIT'!$K$22)</c:f>
              <c:numCache>
                <c:formatCode>#\ ###\ ;\ \(#\ ###\)</c:formatCode>
                <c:ptCount val="2"/>
                <c:pt idx="0">
                  <c:v>854</c:v>
                </c:pt>
                <c:pt idx="1">
                  <c:v>1845</c:v>
                </c:pt>
              </c:numCache>
            </c:numRef>
          </c:val>
          <c:extLst>
            <c:ext xmlns:c16="http://schemas.microsoft.com/office/drawing/2014/chart" uri="{C3380CC4-5D6E-409C-BE32-E72D297353CC}">
              <c16:uniqueId val="{0000001A-2B2E-426C-8B75-420D1878F36E}"/>
            </c:ext>
          </c:extLst>
        </c:ser>
        <c:dLbls>
          <c:dLblPos val="ctr"/>
          <c:showLegendKey val="0"/>
          <c:showVal val="1"/>
          <c:showCatName val="0"/>
          <c:showSerName val="0"/>
          <c:showPercent val="0"/>
          <c:showBubbleSize val="0"/>
        </c:dLbls>
        <c:gapWidth val="70"/>
        <c:overlap val="100"/>
        <c:axId val="73578616"/>
        <c:axId val="73579400"/>
      </c:barChart>
      <c:catAx>
        <c:axId val="73578616"/>
        <c:scaling>
          <c:orientation val="minMax"/>
        </c:scaling>
        <c:delete val="0"/>
        <c:axPos val="b"/>
        <c:numFmt formatCode="General" sourceLinked="1"/>
        <c:majorTickMark val="none"/>
        <c:minorTickMark val="none"/>
        <c:tickLblPos val="none"/>
        <c:crossAx val="73579400"/>
        <c:crosses val="autoZero"/>
        <c:auto val="1"/>
        <c:lblAlgn val="ctr"/>
        <c:lblOffset val="100"/>
        <c:noMultiLvlLbl val="0"/>
      </c:catAx>
      <c:valAx>
        <c:axId val="73579400"/>
        <c:scaling>
          <c:orientation val="minMax"/>
          <c:max val="11000"/>
          <c:min val="-5000"/>
        </c:scaling>
        <c:delete val="1"/>
        <c:axPos val="l"/>
        <c:numFmt formatCode="#\ ###\ ;\ \(#\ ###\)" sourceLinked="1"/>
        <c:majorTickMark val="out"/>
        <c:minorTickMark val="none"/>
        <c:tickLblPos val="nextTo"/>
        <c:crossAx val="73578616"/>
        <c:crosses val="autoZero"/>
        <c:crossBetween val="between"/>
      </c:valAx>
      <c:spPr>
        <a:noFill/>
        <a:ln>
          <a:noFill/>
        </a:ln>
      </c:spPr>
    </c:plotArea>
    <c:plotVisOnly val="1"/>
    <c:dispBlanksAs val="gap"/>
    <c:showDLblsOverMax val="0"/>
  </c:chart>
  <c:spPr>
    <a:noFill/>
    <a:ln>
      <a:noFill/>
    </a:ln>
  </c:spPr>
  <c:txPr>
    <a:bodyPr/>
    <a:lstStyle/>
    <a:p>
      <a:pPr algn="ctr">
        <a:defRPr lang="fr-FR" sz="1400" b="1" i="0" u="none" strike="noStrike" kern="1200" baseline="0">
          <a:solidFill>
            <a:sysClr val="windowText" lastClr="000000"/>
          </a:solidFill>
          <a:latin typeface="+mn-lt"/>
          <a:ea typeface="+mn-ea"/>
          <a:cs typeface="+mn-cs"/>
        </a:defRPr>
      </a:pPr>
      <a:endParaRPr lang="fr-FR"/>
    </a:p>
  </c:txPr>
  <c:printSettings>
    <c:headerFooter/>
    <c:pageMargins b="0.75000000000001199" l="0.70000000000000062" r="0.70000000000000062" t="0.7500000000000119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354842278430318"/>
          <c:y val="0"/>
          <c:w val="0.56874544534724891"/>
          <c:h val="0.92795320310414942"/>
        </c:manualLayout>
      </c:layout>
      <c:doughnutChart>
        <c:varyColors val="1"/>
        <c:ser>
          <c:idx val="0"/>
          <c:order val="0"/>
          <c:dPt>
            <c:idx val="0"/>
            <c:bubble3D val="0"/>
            <c:spPr>
              <a:solidFill>
                <a:schemeClr val="accent6"/>
              </a:solidFill>
              <a:ln w="19050">
                <a:solidFill>
                  <a:schemeClr val="accent6"/>
                </a:solidFill>
              </a:ln>
              <a:effectLst/>
            </c:spPr>
            <c:extLst>
              <c:ext xmlns:c16="http://schemas.microsoft.com/office/drawing/2014/chart" uri="{C3380CC4-5D6E-409C-BE32-E72D297353CC}">
                <c16:uniqueId val="{00000002-9C66-4B02-BF1B-894A1E106EB7}"/>
              </c:ext>
            </c:extLst>
          </c:dPt>
          <c:dPt>
            <c:idx val="1"/>
            <c:bubble3D val="0"/>
            <c:spPr>
              <a:solidFill>
                <a:schemeClr val="accent1"/>
              </a:solidFill>
              <a:ln w="19050">
                <a:solidFill>
                  <a:schemeClr val="accent1"/>
                </a:solidFill>
              </a:ln>
              <a:effectLst/>
            </c:spPr>
            <c:extLst>
              <c:ext xmlns:c16="http://schemas.microsoft.com/office/drawing/2014/chart" uri="{C3380CC4-5D6E-409C-BE32-E72D297353CC}">
                <c16:uniqueId val="{00000003-9C66-4B02-BF1B-894A1E106EB7}"/>
              </c:ext>
            </c:extLst>
          </c:dPt>
          <c:dPt>
            <c:idx val="2"/>
            <c:bubble3D val="0"/>
            <c:spPr>
              <a:solidFill>
                <a:schemeClr val="accent2"/>
              </a:solidFill>
              <a:ln w="19050">
                <a:solidFill>
                  <a:schemeClr val="accent2"/>
                </a:solidFill>
              </a:ln>
              <a:effectLst/>
            </c:spPr>
            <c:extLst>
              <c:ext xmlns:c16="http://schemas.microsoft.com/office/drawing/2014/chart" uri="{C3380CC4-5D6E-409C-BE32-E72D297353CC}">
                <c16:uniqueId val="{00000004-9C66-4B02-BF1B-894A1E106EB7}"/>
              </c:ext>
            </c:extLst>
          </c:dPt>
          <c:dPt>
            <c:idx val="3"/>
            <c:bubble3D val="0"/>
            <c:spPr>
              <a:solidFill>
                <a:schemeClr val="accent3"/>
              </a:solidFill>
              <a:ln w="19050">
                <a:solidFill>
                  <a:schemeClr val="accent3"/>
                </a:solidFill>
              </a:ln>
              <a:effectLst/>
            </c:spPr>
            <c:extLst>
              <c:ext xmlns:c16="http://schemas.microsoft.com/office/drawing/2014/chart" uri="{C3380CC4-5D6E-409C-BE32-E72D297353CC}">
                <c16:uniqueId val="{00000005-9C66-4B02-BF1B-894A1E106EB7}"/>
              </c:ext>
            </c:extLst>
          </c:dPt>
          <c:dPt>
            <c:idx val="4"/>
            <c:bubble3D val="0"/>
            <c:spPr>
              <a:solidFill>
                <a:srgbClr val="C0E410"/>
              </a:solidFill>
              <a:ln w="19050">
                <a:solidFill>
                  <a:srgbClr val="C0E410"/>
                </a:solidFill>
              </a:ln>
              <a:effectLst/>
            </c:spPr>
            <c:extLst>
              <c:ext xmlns:c16="http://schemas.microsoft.com/office/drawing/2014/chart" uri="{C3380CC4-5D6E-409C-BE32-E72D297353CC}">
                <c16:uniqueId val="{00000006-9C66-4B02-BF1B-894A1E106EB7}"/>
              </c:ext>
            </c:extLst>
          </c:dPt>
          <c:dPt>
            <c:idx val="5"/>
            <c:bubble3D val="0"/>
            <c:spPr>
              <a:solidFill>
                <a:schemeClr val="tx2"/>
              </a:solidFill>
              <a:ln w="19050">
                <a:solidFill>
                  <a:schemeClr val="tx2"/>
                </a:solidFill>
              </a:ln>
              <a:effectLst/>
            </c:spPr>
            <c:extLst>
              <c:ext xmlns:c16="http://schemas.microsoft.com/office/drawing/2014/chart" uri="{C3380CC4-5D6E-409C-BE32-E72D297353CC}">
                <c16:uniqueId val="{00000007-9C66-4B02-BF1B-894A1E106EB7}"/>
              </c:ext>
            </c:extLst>
          </c:dPt>
          <c:dPt>
            <c:idx val="6"/>
            <c:bubble3D val="0"/>
            <c:spPr>
              <a:solidFill>
                <a:schemeClr val="accent5"/>
              </a:solidFill>
              <a:ln w="19050">
                <a:solidFill>
                  <a:schemeClr val="accent5"/>
                </a:solidFill>
              </a:ln>
              <a:effectLst/>
            </c:spPr>
            <c:extLst>
              <c:ext xmlns:c16="http://schemas.microsoft.com/office/drawing/2014/chart" uri="{C3380CC4-5D6E-409C-BE32-E72D297353CC}">
                <c16:uniqueId val="{00000008-9C66-4B02-BF1B-894A1E106EB7}"/>
              </c:ext>
            </c:extLst>
          </c:dPt>
          <c:dPt>
            <c:idx val="7"/>
            <c:bubble3D val="0"/>
            <c:spPr>
              <a:solidFill>
                <a:schemeClr val="accent4"/>
              </a:solidFill>
              <a:ln w="19050">
                <a:solidFill>
                  <a:schemeClr val="accent4"/>
                </a:solidFill>
              </a:ln>
              <a:effectLst/>
            </c:spPr>
            <c:extLst>
              <c:ext xmlns:c16="http://schemas.microsoft.com/office/drawing/2014/chart" uri="{C3380CC4-5D6E-409C-BE32-E72D297353CC}">
                <c16:uniqueId val="{00000009-9C66-4B02-BF1B-894A1E106EB7}"/>
              </c:ext>
            </c:extLst>
          </c:dPt>
          <c:cat>
            <c:strRef>
              <c:f>'10.Investissements'!$A$10:$A$17</c:f>
              <c:strCache>
                <c:ptCount val="8"/>
                <c:pt idx="0">
                  <c:v>Renouvelables</c:v>
                </c:pt>
                <c:pt idx="1">
                  <c:v>Maintenance nucléaire, y compris Granc Carénage</c:v>
                </c:pt>
                <c:pt idx="2">
                  <c:v>Enedis, SEI et ES</c:v>
                </c:pt>
                <c:pt idx="3">
                  <c:v>Framatome</c:v>
                </c:pt>
                <c:pt idx="4">
                  <c:v>Projet Flamanville 3</c:v>
                </c:pt>
                <c:pt idx="5">
                  <c:v>Services</c:v>
                </c:pt>
                <c:pt idx="6">
                  <c:v>Nouveau nucléaire </c:v>
                </c:pt>
                <c:pt idx="7">
                  <c:v>Autres</c:v>
                </c:pt>
              </c:strCache>
            </c:strRef>
          </c:cat>
          <c:val>
            <c:numRef>
              <c:f>'10.Investissements'!$C$10:$C$17</c:f>
              <c:numCache>
                <c:formatCode>#\ ##0.0</c:formatCode>
                <c:ptCount val="8"/>
                <c:pt idx="0">
                  <c:v>1.6</c:v>
                </c:pt>
                <c:pt idx="1">
                  <c:v>2.2999999999999998</c:v>
                </c:pt>
                <c:pt idx="2">
                  <c:v>2.2999999999999998</c:v>
                </c:pt>
                <c:pt idx="3">
                  <c:v>0.1</c:v>
                </c:pt>
                <c:pt idx="4">
                  <c:v>0.1</c:v>
                </c:pt>
                <c:pt idx="5">
                  <c:v>0.2</c:v>
                </c:pt>
                <c:pt idx="6">
                  <c:v>1.5</c:v>
                </c:pt>
                <c:pt idx="7">
                  <c:v>0.4</c:v>
                </c:pt>
              </c:numCache>
            </c:numRef>
          </c:val>
          <c:extLst>
            <c:ext xmlns:c16="http://schemas.microsoft.com/office/drawing/2014/chart" uri="{C3380CC4-5D6E-409C-BE32-E72D297353CC}">
              <c16:uniqueId val="{00000000-9C66-4B02-BF1B-894A1E106EB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7.Compte de r&#233;sultat conso'!A1"/><Relationship Id="rId13" Type="http://schemas.openxmlformats.org/officeDocument/2006/relationships/hyperlink" Target="#'Glossaire et m&#233;thodologie'!A1"/><Relationship Id="rId3" Type="http://schemas.openxmlformats.org/officeDocument/2006/relationships/hyperlink" Target="#'2.Capacit&#233; install&#233;e d''EDF Ren.'!A1"/><Relationship Id="rId7" Type="http://schemas.openxmlformats.org/officeDocument/2006/relationships/hyperlink" Target="#'6.Du CA &#224; l''EBIT'!A1"/><Relationship Id="rId12" Type="http://schemas.openxmlformats.org/officeDocument/2006/relationships/hyperlink" Target="#'11.P&#233;rim&#232;tre de consolidation'!A1"/><Relationship Id="rId2" Type="http://schemas.openxmlformats.org/officeDocument/2006/relationships/hyperlink" Target="#'1.Capacit&#233; install&#233;e du Groupe'!A1"/><Relationship Id="rId16" Type="http://schemas.openxmlformats.org/officeDocument/2006/relationships/image" Target="../media/image3.svg"/><Relationship Id="rId1" Type="http://schemas.openxmlformats.org/officeDocument/2006/relationships/image" Target="../media/image1.jpeg"/><Relationship Id="rId6" Type="http://schemas.openxmlformats.org/officeDocument/2006/relationships/hyperlink" Target="#'5.Emissions de CO2'!A1"/><Relationship Id="rId11" Type="http://schemas.openxmlformats.org/officeDocument/2006/relationships/hyperlink" Target="#'10.Investissements'!A1"/><Relationship Id="rId5" Type="http://schemas.openxmlformats.org/officeDocument/2006/relationships/hyperlink" Target="#'4.Production du Groupe '!A1"/><Relationship Id="rId15" Type="http://schemas.openxmlformats.org/officeDocument/2006/relationships/image" Target="../media/image2.png"/><Relationship Id="rId10" Type="http://schemas.openxmlformats.org/officeDocument/2006/relationships/hyperlink" Target="#'9.Provisions'!A1"/><Relationship Id="rId4" Type="http://schemas.openxmlformats.org/officeDocument/2006/relationships/hyperlink" Target="#'3.Liste des centrales'!A1"/><Relationship Id="rId9" Type="http://schemas.openxmlformats.org/officeDocument/2006/relationships/hyperlink" Target="#'8.Bilan consolid&#233;'!A1"/><Relationship Id="rId14" Type="http://schemas.openxmlformats.org/officeDocument/2006/relationships/hyperlink" Target="#'12.IFRS 16'!A1"/></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sv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4.xml"/><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200525</xdr:colOff>
      <xdr:row>45</xdr:row>
      <xdr:rowOff>122193</xdr:rowOff>
    </xdr:to>
    <xdr:pic>
      <xdr:nvPicPr>
        <xdr:cNvPr id="22" name="Image 21" descr="Une image contenant eau, extérieur, nature, montagne&#10;&#10;Description générée automatiquement">
          <a:extLst>
            <a:ext uri="{FF2B5EF4-FFF2-40B4-BE49-F238E27FC236}">
              <a16:creationId xmlns:a16="http://schemas.microsoft.com/office/drawing/2014/main" id="{B008AB34-3FA8-4686-8AC6-8837903F592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18130920" cy="10198640"/>
        </a:xfrm>
        <a:prstGeom prst="rect">
          <a:avLst/>
        </a:prstGeom>
      </xdr:spPr>
    </xdr:pic>
    <xdr:clientData/>
  </xdr:twoCellAnchor>
  <xdr:twoCellAnchor>
    <xdr:from>
      <xdr:col>1</xdr:col>
      <xdr:colOff>80545</xdr:colOff>
      <xdr:row>6</xdr:row>
      <xdr:rowOff>6016</xdr:rowOff>
    </xdr:from>
    <xdr:to>
      <xdr:col>11</xdr:col>
      <xdr:colOff>173288</xdr:colOff>
      <xdr:row>9</xdr:row>
      <xdr:rowOff>40692</xdr:rowOff>
    </xdr:to>
    <xdr:sp macro="" textlink="">
      <xdr:nvSpPr>
        <xdr:cNvPr id="3" name="ZoneTexte 7">
          <a:extLst>
            <a:ext uri="{FF2B5EF4-FFF2-40B4-BE49-F238E27FC236}">
              <a16:creationId xmlns:a16="http://schemas.microsoft.com/office/drawing/2014/main" id="{00000000-0008-0000-0000-000003000000}"/>
            </a:ext>
          </a:extLst>
        </xdr:cNvPr>
        <xdr:cNvSpPr txBox="1">
          <a:spLocks noChangeArrowheads="1"/>
        </xdr:cNvSpPr>
      </xdr:nvSpPr>
      <xdr:spPr bwMode="auto">
        <a:xfrm>
          <a:off x="347913" y="1443121"/>
          <a:ext cx="7696033" cy="786650"/>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4500" b="0">
              <a:solidFill>
                <a:schemeClr val="bg1"/>
              </a:solidFill>
              <a:latin typeface="Arial (Corps)"/>
            </a:rPr>
            <a:t>PACK ANALYSTES</a:t>
          </a:r>
          <a:r>
            <a:rPr lang="fr-FR" sz="4500" b="0" baseline="0">
              <a:solidFill>
                <a:schemeClr val="bg1"/>
              </a:solidFill>
              <a:latin typeface="Arial (Corps)"/>
            </a:rPr>
            <a:t> S1 2022</a:t>
          </a:r>
          <a:endParaRPr lang="fr-FR" sz="4500" b="0">
            <a:solidFill>
              <a:schemeClr val="bg1"/>
            </a:solidFill>
            <a:latin typeface="Arial (Corps)"/>
          </a:endParaRPr>
        </a:p>
      </xdr:txBody>
    </xdr:sp>
    <xdr:clientData/>
  </xdr:twoCellAnchor>
  <xdr:twoCellAnchor>
    <xdr:from>
      <xdr:col>1</xdr:col>
      <xdr:colOff>300121</xdr:colOff>
      <xdr:row>9</xdr:row>
      <xdr:rowOff>214562</xdr:rowOff>
    </xdr:from>
    <xdr:to>
      <xdr:col>10</xdr:col>
      <xdr:colOff>414421</xdr:colOff>
      <xdr:row>37</xdr:row>
      <xdr:rowOff>64174</xdr:rowOff>
    </xdr:to>
    <xdr:grpSp>
      <xdr:nvGrpSpPr>
        <xdr:cNvPr id="4" name="Groupe 3">
          <a:extLst>
            <a:ext uri="{FF2B5EF4-FFF2-40B4-BE49-F238E27FC236}">
              <a16:creationId xmlns:a16="http://schemas.microsoft.com/office/drawing/2014/main" id="{00000000-0008-0000-0000-000004000000}"/>
            </a:ext>
          </a:extLst>
        </xdr:cNvPr>
        <xdr:cNvGrpSpPr/>
      </xdr:nvGrpSpPr>
      <xdr:grpSpPr>
        <a:xfrm>
          <a:off x="580858" y="2433720"/>
          <a:ext cx="7172826" cy="6360033"/>
          <a:chOff x="0" y="3730626"/>
          <a:chExt cx="7071292" cy="3780952"/>
        </a:xfrm>
      </xdr:grpSpPr>
      <xdr:sp macro="" textlink="">
        <xdr:nvSpPr>
          <xdr:cNvPr id="5" name="ZoneTexte 7">
            <a:hlinkClick xmlns:r="http://schemas.openxmlformats.org/officeDocument/2006/relationships" r:id="rId2"/>
            <a:extLst>
              <a:ext uri="{FF2B5EF4-FFF2-40B4-BE49-F238E27FC236}">
                <a16:creationId xmlns:a16="http://schemas.microsoft.com/office/drawing/2014/main" id="{00000000-0008-0000-0000-000005000000}"/>
              </a:ext>
            </a:extLst>
          </xdr:cNvPr>
          <xdr:cNvSpPr txBox="1">
            <a:spLocks noChangeArrowheads="1"/>
          </xdr:cNvSpPr>
        </xdr:nvSpPr>
        <xdr:spPr bwMode="auto">
          <a:xfrm>
            <a:off x="0" y="3730626"/>
            <a:ext cx="3651250" cy="359097"/>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1.</a:t>
            </a:r>
            <a:r>
              <a:rPr lang="fr-FR" sz="1600" b="0" baseline="0">
                <a:solidFill>
                  <a:schemeClr val="bg1"/>
                </a:solidFill>
                <a:latin typeface="Arial (Corps)"/>
              </a:rPr>
              <a:t> Capacité installée du Groupe</a:t>
            </a:r>
            <a:endParaRPr lang="fr-FR" sz="1600" b="0">
              <a:solidFill>
                <a:schemeClr val="bg1"/>
              </a:solidFill>
              <a:latin typeface="Arial (Corps)"/>
            </a:endParaRPr>
          </a:p>
        </xdr:txBody>
      </xdr:sp>
      <xdr:sp macro="" textlink="">
        <xdr:nvSpPr>
          <xdr:cNvPr id="6" name="ZoneTexte 7">
            <a:hlinkClick xmlns:r="http://schemas.openxmlformats.org/officeDocument/2006/relationships" r:id="rId3"/>
            <a:extLst>
              <a:ext uri="{FF2B5EF4-FFF2-40B4-BE49-F238E27FC236}">
                <a16:creationId xmlns:a16="http://schemas.microsoft.com/office/drawing/2014/main" id="{00000000-0008-0000-0000-000006000000}"/>
              </a:ext>
            </a:extLst>
          </xdr:cNvPr>
          <xdr:cNvSpPr txBox="1">
            <a:spLocks noChangeArrowheads="1"/>
          </xdr:cNvSpPr>
        </xdr:nvSpPr>
        <xdr:spPr bwMode="auto">
          <a:xfrm>
            <a:off x="0" y="4017908"/>
            <a:ext cx="4460060" cy="347256"/>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2.</a:t>
            </a:r>
            <a:r>
              <a:rPr lang="fr-FR" sz="1600" b="0" baseline="0">
                <a:solidFill>
                  <a:schemeClr val="bg1"/>
                </a:solidFill>
                <a:latin typeface="Arial (Corps)"/>
              </a:rPr>
              <a:t> Capacité installée d'EDF Renouvelables</a:t>
            </a:r>
            <a:endParaRPr lang="fr-FR" sz="1600" b="0">
              <a:solidFill>
                <a:schemeClr val="bg1"/>
              </a:solidFill>
              <a:latin typeface="Arial (Corps)"/>
            </a:endParaRPr>
          </a:p>
        </xdr:txBody>
      </xdr:sp>
      <xdr:sp macro="" textlink="">
        <xdr:nvSpPr>
          <xdr:cNvPr id="7" name="ZoneTexte 7">
            <a:hlinkClick xmlns:r="http://schemas.openxmlformats.org/officeDocument/2006/relationships" r:id="rId4"/>
            <a:extLst>
              <a:ext uri="{FF2B5EF4-FFF2-40B4-BE49-F238E27FC236}">
                <a16:creationId xmlns:a16="http://schemas.microsoft.com/office/drawing/2014/main" id="{00000000-0008-0000-0000-000007000000}"/>
              </a:ext>
            </a:extLst>
          </xdr:cNvPr>
          <xdr:cNvSpPr txBox="1">
            <a:spLocks noChangeArrowheads="1"/>
          </xdr:cNvSpPr>
        </xdr:nvSpPr>
        <xdr:spPr bwMode="auto">
          <a:xfrm>
            <a:off x="0" y="4317918"/>
            <a:ext cx="5127624" cy="359097"/>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3.</a:t>
            </a:r>
            <a:r>
              <a:rPr lang="fr-FR" sz="1600" b="0" baseline="0">
                <a:solidFill>
                  <a:schemeClr val="bg1"/>
                </a:solidFill>
                <a:latin typeface="Arial (Corps)"/>
              </a:rPr>
              <a:t> Liste des centrales et leur capacité nette installée</a:t>
            </a:r>
            <a:endParaRPr lang="fr-FR" sz="1600" b="0">
              <a:solidFill>
                <a:schemeClr val="bg1"/>
              </a:solidFill>
              <a:latin typeface="Arial (Corps)"/>
            </a:endParaRPr>
          </a:p>
        </xdr:txBody>
      </xdr:sp>
      <xdr:sp macro="" textlink="">
        <xdr:nvSpPr>
          <xdr:cNvPr id="8" name="ZoneTexte 7">
            <a:hlinkClick xmlns:r="http://schemas.openxmlformats.org/officeDocument/2006/relationships" r:id="rId5"/>
            <a:extLst>
              <a:ext uri="{FF2B5EF4-FFF2-40B4-BE49-F238E27FC236}">
                <a16:creationId xmlns:a16="http://schemas.microsoft.com/office/drawing/2014/main" id="{00000000-0008-0000-0000-000008000000}"/>
              </a:ext>
            </a:extLst>
          </xdr:cNvPr>
          <xdr:cNvSpPr txBox="1">
            <a:spLocks noChangeArrowheads="1"/>
          </xdr:cNvSpPr>
        </xdr:nvSpPr>
        <xdr:spPr bwMode="auto">
          <a:xfrm>
            <a:off x="0" y="4606812"/>
            <a:ext cx="3651250" cy="359097"/>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4. Production</a:t>
            </a:r>
            <a:r>
              <a:rPr lang="fr-FR" sz="1600" b="0" baseline="0">
                <a:solidFill>
                  <a:schemeClr val="bg1"/>
                </a:solidFill>
                <a:latin typeface="Arial (Corps)"/>
              </a:rPr>
              <a:t> du Groupe</a:t>
            </a:r>
            <a:endParaRPr lang="fr-FR" sz="1600" b="0">
              <a:solidFill>
                <a:schemeClr val="bg1"/>
              </a:solidFill>
              <a:latin typeface="Arial (Corps)"/>
            </a:endParaRPr>
          </a:p>
        </xdr:txBody>
      </xdr:sp>
      <xdr:sp macro="" textlink="">
        <xdr:nvSpPr>
          <xdr:cNvPr id="9" name="ZoneTexte 7">
            <a:hlinkClick xmlns:r="http://schemas.openxmlformats.org/officeDocument/2006/relationships" r:id="rId6"/>
            <a:extLst>
              <a:ext uri="{FF2B5EF4-FFF2-40B4-BE49-F238E27FC236}">
                <a16:creationId xmlns:a16="http://schemas.microsoft.com/office/drawing/2014/main" id="{00000000-0008-0000-0000-000009000000}"/>
              </a:ext>
            </a:extLst>
          </xdr:cNvPr>
          <xdr:cNvSpPr txBox="1">
            <a:spLocks noChangeArrowheads="1"/>
          </xdr:cNvSpPr>
        </xdr:nvSpPr>
        <xdr:spPr bwMode="auto">
          <a:xfrm>
            <a:off x="0" y="4925920"/>
            <a:ext cx="3651250" cy="359097"/>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5. Emissions de CO</a:t>
            </a:r>
            <a:r>
              <a:rPr lang="fr-FR" sz="1600" b="0" baseline="-25000">
                <a:solidFill>
                  <a:schemeClr val="bg1"/>
                </a:solidFill>
                <a:latin typeface="Arial (Corps)"/>
              </a:rPr>
              <a:t>2</a:t>
            </a:r>
          </a:p>
        </xdr:txBody>
      </xdr:sp>
      <xdr:sp macro="" textlink="">
        <xdr:nvSpPr>
          <xdr:cNvPr id="10" name="ZoneTexte 7">
            <a:hlinkClick xmlns:r="http://schemas.openxmlformats.org/officeDocument/2006/relationships" r:id="rId7"/>
            <a:extLst>
              <a:ext uri="{FF2B5EF4-FFF2-40B4-BE49-F238E27FC236}">
                <a16:creationId xmlns:a16="http://schemas.microsoft.com/office/drawing/2014/main" id="{00000000-0008-0000-0000-00000A000000}"/>
              </a:ext>
            </a:extLst>
          </xdr:cNvPr>
          <xdr:cNvSpPr txBox="1">
            <a:spLocks noChangeArrowheads="1"/>
          </xdr:cNvSpPr>
        </xdr:nvSpPr>
        <xdr:spPr bwMode="auto">
          <a:xfrm>
            <a:off x="0" y="5210075"/>
            <a:ext cx="6000750" cy="359097"/>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6. Du chiffre d'affaires au résultat d'exploitation par segment</a:t>
            </a:r>
          </a:p>
        </xdr:txBody>
      </xdr:sp>
      <xdr:sp macro="" textlink="">
        <xdr:nvSpPr>
          <xdr:cNvPr id="11" name="ZoneTexte 7">
            <a:hlinkClick xmlns:r="http://schemas.openxmlformats.org/officeDocument/2006/relationships" r:id="rId8"/>
            <a:extLst>
              <a:ext uri="{FF2B5EF4-FFF2-40B4-BE49-F238E27FC236}">
                <a16:creationId xmlns:a16="http://schemas.microsoft.com/office/drawing/2014/main" id="{00000000-0008-0000-0000-00000B000000}"/>
              </a:ext>
            </a:extLst>
          </xdr:cNvPr>
          <xdr:cNvSpPr txBox="1">
            <a:spLocks noChangeArrowheads="1"/>
          </xdr:cNvSpPr>
        </xdr:nvSpPr>
        <xdr:spPr bwMode="auto">
          <a:xfrm>
            <a:off x="0" y="5479938"/>
            <a:ext cx="3651250" cy="213366"/>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7. Compte de résultat consolidé</a:t>
            </a:r>
          </a:p>
        </xdr:txBody>
      </xdr:sp>
      <xdr:sp macro="" textlink="">
        <xdr:nvSpPr>
          <xdr:cNvPr id="12" name="ZoneTexte 7">
            <a:hlinkClick xmlns:r="http://schemas.openxmlformats.org/officeDocument/2006/relationships" r:id="rId9"/>
            <a:extLst>
              <a:ext uri="{FF2B5EF4-FFF2-40B4-BE49-F238E27FC236}">
                <a16:creationId xmlns:a16="http://schemas.microsoft.com/office/drawing/2014/main" id="{00000000-0008-0000-0000-00000C000000}"/>
              </a:ext>
            </a:extLst>
          </xdr:cNvPr>
          <xdr:cNvSpPr txBox="1">
            <a:spLocks noChangeArrowheads="1"/>
          </xdr:cNvSpPr>
        </xdr:nvSpPr>
        <xdr:spPr bwMode="auto">
          <a:xfrm>
            <a:off x="0" y="5748215"/>
            <a:ext cx="3651250" cy="213366"/>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8. Bilan consolidé</a:t>
            </a:r>
          </a:p>
        </xdr:txBody>
      </xdr:sp>
      <xdr:sp macro="" textlink="">
        <xdr:nvSpPr>
          <xdr:cNvPr id="13" name="ZoneTexte 7">
            <a:hlinkClick xmlns:r="http://schemas.openxmlformats.org/officeDocument/2006/relationships" r:id="rId10"/>
            <a:extLst>
              <a:ext uri="{FF2B5EF4-FFF2-40B4-BE49-F238E27FC236}">
                <a16:creationId xmlns:a16="http://schemas.microsoft.com/office/drawing/2014/main" id="{00000000-0008-0000-0000-00000D000000}"/>
              </a:ext>
            </a:extLst>
          </xdr:cNvPr>
          <xdr:cNvSpPr txBox="1">
            <a:spLocks noChangeArrowheads="1"/>
          </xdr:cNvSpPr>
        </xdr:nvSpPr>
        <xdr:spPr bwMode="auto">
          <a:xfrm>
            <a:off x="0" y="6026003"/>
            <a:ext cx="3651250" cy="359097"/>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9. Provisions</a:t>
            </a:r>
            <a:r>
              <a:rPr lang="fr-FR" sz="1600" b="0" baseline="0">
                <a:solidFill>
                  <a:schemeClr val="bg1"/>
                </a:solidFill>
                <a:latin typeface="Arial (Corps)"/>
              </a:rPr>
              <a:t> </a:t>
            </a:r>
            <a:endParaRPr lang="fr-FR" sz="1600" b="0">
              <a:solidFill>
                <a:schemeClr val="bg1"/>
              </a:solidFill>
              <a:latin typeface="Arial (Corps)"/>
            </a:endParaRPr>
          </a:p>
        </xdr:txBody>
      </xdr:sp>
      <xdr:sp macro="" textlink="">
        <xdr:nvSpPr>
          <xdr:cNvPr id="14" name="ZoneTexte 7">
            <a:hlinkClick xmlns:r="http://schemas.openxmlformats.org/officeDocument/2006/relationships" r:id="rId11"/>
            <a:extLst>
              <a:ext uri="{FF2B5EF4-FFF2-40B4-BE49-F238E27FC236}">
                <a16:creationId xmlns:a16="http://schemas.microsoft.com/office/drawing/2014/main" id="{00000000-0008-0000-0000-00000E000000}"/>
              </a:ext>
            </a:extLst>
          </xdr:cNvPr>
          <xdr:cNvSpPr txBox="1">
            <a:spLocks noChangeArrowheads="1"/>
          </xdr:cNvSpPr>
        </xdr:nvSpPr>
        <xdr:spPr bwMode="auto">
          <a:xfrm>
            <a:off x="0" y="6308579"/>
            <a:ext cx="6709150" cy="347256"/>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10. Investissements</a:t>
            </a:r>
          </a:p>
        </xdr:txBody>
      </xdr:sp>
      <xdr:sp macro="" textlink="">
        <xdr:nvSpPr>
          <xdr:cNvPr id="15" name="ZoneTexte 7">
            <a:hlinkClick xmlns:r="http://schemas.openxmlformats.org/officeDocument/2006/relationships" r:id="rId12"/>
            <a:extLst>
              <a:ext uri="{FF2B5EF4-FFF2-40B4-BE49-F238E27FC236}">
                <a16:creationId xmlns:a16="http://schemas.microsoft.com/office/drawing/2014/main" id="{00000000-0008-0000-0000-00000F000000}"/>
              </a:ext>
            </a:extLst>
          </xdr:cNvPr>
          <xdr:cNvSpPr txBox="1">
            <a:spLocks noChangeArrowheads="1"/>
          </xdr:cNvSpPr>
        </xdr:nvSpPr>
        <xdr:spPr bwMode="auto">
          <a:xfrm>
            <a:off x="0" y="6588894"/>
            <a:ext cx="7071292" cy="331593"/>
          </a:xfrm>
          <a:prstGeom prst="rect">
            <a:avLst/>
          </a:prstGeom>
          <a:noFill/>
          <a:ln w="9525">
            <a:noFill/>
            <a:miter lim="800000"/>
            <a:headEnd/>
            <a:tailEnd/>
          </a:ln>
        </xdr:spPr>
        <xdr:txBody>
          <a:bodyPr wrap="square" lIns="121944" tIns="60972" rIns="0" bIns="60972">
            <a:no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11. Périmètre de consolidation</a:t>
            </a:r>
          </a:p>
        </xdr:txBody>
      </xdr:sp>
      <xdr:sp macro="" textlink="">
        <xdr:nvSpPr>
          <xdr:cNvPr id="16" name="ZoneTexte 7">
            <a:hlinkClick xmlns:r="http://schemas.openxmlformats.org/officeDocument/2006/relationships" r:id="rId13"/>
            <a:extLst>
              <a:ext uri="{FF2B5EF4-FFF2-40B4-BE49-F238E27FC236}">
                <a16:creationId xmlns:a16="http://schemas.microsoft.com/office/drawing/2014/main" id="{00000000-0008-0000-0000-000010000000}"/>
              </a:ext>
            </a:extLst>
          </xdr:cNvPr>
          <xdr:cNvSpPr txBox="1">
            <a:spLocks noChangeArrowheads="1"/>
          </xdr:cNvSpPr>
        </xdr:nvSpPr>
        <xdr:spPr bwMode="auto">
          <a:xfrm>
            <a:off x="19060" y="7152481"/>
            <a:ext cx="3651250" cy="359097"/>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Glossaire</a:t>
            </a:r>
            <a:r>
              <a:rPr lang="fr-FR" sz="1600" b="0" baseline="0">
                <a:solidFill>
                  <a:schemeClr val="bg1"/>
                </a:solidFill>
                <a:latin typeface="Arial (Corps)"/>
              </a:rPr>
              <a:t> et méthodologie</a:t>
            </a:r>
            <a:endParaRPr lang="fr-FR" sz="1600" b="0">
              <a:solidFill>
                <a:schemeClr val="bg1"/>
              </a:solidFill>
              <a:latin typeface="Arial (Corps)"/>
            </a:endParaRPr>
          </a:p>
        </xdr:txBody>
      </xdr:sp>
    </xdr:grpSp>
    <xdr:clientData/>
  </xdr:twoCellAnchor>
  <xdr:twoCellAnchor>
    <xdr:from>
      <xdr:col>0</xdr:col>
      <xdr:colOff>19050</xdr:colOff>
      <xdr:row>46</xdr:row>
      <xdr:rowOff>123825</xdr:rowOff>
    </xdr:from>
    <xdr:to>
      <xdr:col>25</xdr:col>
      <xdr:colOff>412750</xdr:colOff>
      <xdr:row>75</xdr:row>
      <xdr:rowOff>135370</xdr:rowOff>
    </xdr:to>
    <xdr:sp macro="" textlink="">
      <xdr:nvSpPr>
        <xdr:cNvPr id="17" name="Espace réservé du contenu 2">
          <a:extLst>
            <a:ext uri="{FF2B5EF4-FFF2-40B4-BE49-F238E27FC236}">
              <a16:creationId xmlns:a16="http://schemas.microsoft.com/office/drawing/2014/main" id="{00000000-0008-0000-0000-000011000000}"/>
            </a:ext>
          </a:extLst>
        </xdr:cNvPr>
        <xdr:cNvSpPr txBox="1">
          <a:spLocks/>
        </xdr:cNvSpPr>
      </xdr:nvSpPr>
      <xdr:spPr>
        <a:xfrm>
          <a:off x="19050" y="10725150"/>
          <a:ext cx="19034125" cy="6269470"/>
        </a:xfrm>
        <a:prstGeom prst="round1Rect">
          <a:avLst>
            <a:gd name="adj" fmla="val 12368"/>
          </a:avLst>
        </a:prstGeom>
        <a:solidFill>
          <a:srgbClr val="EAEAEA"/>
        </a:solidFill>
      </xdr:spPr>
      <xdr:txBody>
        <a:bodyPr vert="horz" wrap="square" lIns="91440" tIns="45720" rIns="91440" bIns="45720" rtlCol="0" anchor="ctr" anchorCtr="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latinLnBrk="0" hangingPunct="1"/>
          <a:r>
            <a:rPr lang="fr-FR" sz="1800" kern="1200">
              <a:solidFill>
                <a:schemeClr val="tx1"/>
              </a:solidFill>
              <a:effectLst/>
              <a:latin typeface="+mn-lt"/>
              <a:ea typeface="+mn-ea"/>
              <a:cs typeface="+mn-cs"/>
            </a:rPr>
            <a:t>Cette présentation est uniquement destinée à des fins d'information et ne constitue pas une offre ou une sollicitation pour la vente ou l'achat de titres, d'une partie de l'entreprise ou des actifs décrits ici, ou de tout autre intérêt, aux États-Unis ou dans tout autre pays.</a:t>
          </a:r>
        </a:p>
        <a:p>
          <a:pPr rtl="0" eaLnBrk="1" latinLnBrk="0" hangingPunct="1"/>
          <a:endParaRPr lang="fr-FR">
            <a:effectLst/>
          </a:endParaRPr>
        </a:p>
        <a:p>
          <a:pPr rtl="0" eaLnBrk="1" latinLnBrk="0" hangingPunct="1"/>
          <a:r>
            <a:rPr lang="fr-FR" sz="1800" kern="1200">
              <a:solidFill>
                <a:schemeClr val="tx1"/>
              </a:solidFill>
              <a:effectLst/>
              <a:latin typeface="+mn-lt"/>
              <a:ea typeface="+mn-ea"/>
              <a:cs typeface="+mn-cs"/>
            </a:rPr>
            <a:t>La présente communication contient des déclarations ou informations prospectives. Bien qu’EDF estime que les attentes reflétées dans ces déclarations prospectives sont basées sur des hypothèses raisonnables au moment où elles sont faites, ces hypothèses sont intrinsèquement incertaines et impliquent un certain nombre de risques et d'incertitudes qui sont hors du contrôle d’EDF. Par conséquent, EDF ne peut donner aucune garantie que ces hypothèses se réaliseront. Les événements futurs et les résultats réels, financiers ou autres, peuvent différer sensiblement des hypothèses évoquées dans les déclarations prospectives en raison des risques et des incertitudes, y compris, et sans limitation, les changements possibles dans le calendrier et la réalisation des transactions qui y sont décrites.</a:t>
          </a:r>
        </a:p>
        <a:p>
          <a:pPr rtl="0" eaLnBrk="1" latinLnBrk="0" hangingPunct="1"/>
          <a:endParaRPr lang="fr-FR">
            <a:effectLst/>
          </a:endParaRPr>
        </a:p>
        <a:p>
          <a:pPr rtl="0" eaLnBrk="1" latinLnBrk="0" hangingPunct="1"/>
          <a:r>
            <a:rPr lang="fr-FR" sz="1800" kern="1200">
              <a:solidFill>
                <a:schemeClr val="tx1"/>
              </a:solidFill>
              <a:effectLst/>
              <a:latin typeface="+mn-lt"/>
              <a:ea typeface="+mn-ea"/>
              <a:cs typeface="+mn-cs"/>
            </a:rPr>
            <a:t>Les risques et incertitudes (liées notamment à l’environnement économique, financier, concurrentiel, réglementaire, et climatique) peuvent inclure les évolutions de la conjoncture économique et commerciale, de la réglementation, ainsi que ceux qui sont développés ou identifiés dans les documents publics déposés par EDF auprès de l’Autorité des Marchés Financiers (AMF), y compris ceux énumérés sous la section 2.2  « Risques auxquels le Groupe est exposé » du document d’enregistrement universel (URD) d’EDF enregistré auprès de l’AMF le 17 mars 2022 (sous le numéro D.22-0110), consultable en ligne sur le site internet de l’AMF à l’adresse </a:t>
          </a:r>
          <a:r>
            <a:rPr lang="fr-FR" sz="1800" kern="1200">
              <a:solidFill>
                <a:schemeClr val="tx1"/>
              </a:solidFill>
              <a:effectLst/>
              <a:latin typeface="+mn-lt"/>
              <a:ea typeface="+mn-ea"/>
              <a:cs typeface="+mn-cs"/>
              <a:hlinkClick xmlns:r="http://schemas.openxmlformats.org/officeDocument/2006/relationships" r:id=""/>
            </a:rPr>
            <a:t>www.amf-france.org</a:t>
          </a:r>
          <a:r>
            <a:rPr lang="fr-FR" sz="1800" kern="1200">
              <a:solidFill>
                <a:schemeClr val="tx1"/>
              </a:solidFill>
              <a:effectLst/>
              <a:latin typeface="+mn-lt"/>
              <a:ea typeface="+mn-ea"/>
              <a:cs typeface="+mn-cs"/>
            </a:rPr>
            <a:t> ou celui d’EDF à l’adresse </a:t>
          </a:r>
          <a:r>
            <a:rPr lang="fr-FR" sz="1800" kern="1200">
              <a:solidFill>
                <a:schemeClr val="tx1"/>
              </a:solidFill>
              <a:effectLst/>
              <a:latin typeface="+mn-lt"/>
              <a:ea typeface="+mn-ea"/>
              <a:cs typeface="+mn-cs"/>
              <a:hlinkClick xmlns:r="http://schemas.openxmlformats.org/officeDocument/2006/relationships" r:id=""/>
            </a:rPr>
            <a:t>www.edf.fr</a:t>
          </a:r>
          <a:r>
            <a:rPr lang="fr-FR" sz="1800" kern="1200">
              <a:solidFill>
                <a:schemeClr val="tx1"/>
              </a:solidFill>
              <a:effectLst/>
              <a:latin typeface="+mn-lt"/>
              <a:ea typeface="+mn-ea"/>
              <a:cs typeface="+mn-cs"/>
            </a:rPr>
            <a:t> ainsi que le rapport d’activité au 31 décembre 2021, consultable en ligne sur le site internet d’EDF.  </a:t>
          </a:r>
        </a:p>
        <a:p>
          <a:pPr rtl="0" eaLnBrk="1" latinLnBrk="0" hangingPunct="1"/>
          <a:endParaRPr lang="fr-FR">
            <a:effectLst/>
          </a:endParaRPr>
        </a:p>
        <a:p>
          <a:pPr rtl="0" eaLnBrk="1" latinLnBrk="0" hangingPunct="1"/>
          <a:r>
            <a:rPr lang="fr-FR" sz="1800" kern="1200">
              <a:solidFill>
                <a:schemeClr val="tx1"/>
              </a:solidFill>
              <a:effectLst/>
              <a:latin typeface="+mn-lt"/>
              <a:ea typeface="+mn-ea"/>
              <a:cs typeface="+mn-cs"/>
            </a:rPr>
            <a:t>EDF ni aucun de ses affiliés ne s’engage ni n'a l'obligation de mettre à jour les informations de nature prospective contenues dans ce document pour refléter les faits et circonstances postérieurs à la date de cette présentation.</a:t>
          </a:r>
          <a:endParaRPr lang="fr-FR">
            <a:effectLst/>
          </a:endParaRPr>
        </a:p>
      </xdr:txBody>
    </xdr:sp>
    <xdr:clientData/>
  </xdr:twoCellAnchor>
  <xdr:twoCellAnchor>
    <xdr:from>
      <xdr:col>0</xdr:col>
      <xdr:colOff>0</xdr:colOff>
      <xdr:row>47</xdr:row>
      <xdr:rowOff>92075</xdr:rowOff>
    </xdr:from>
    <xdr:to>
      <xdr:col>15</xdr:col>
      <xdr:colOff>128350</xdr:colOff>
      <xdr:row>49</xdr:row>
      <xdr:rowOff>73025</xdr:rowOff>
    </xdr:to>
    <xdr:sp macro="" textlink="">
      <xdr:nvSpPr>
        <xdr:cNvPr id="18" name="Titre 1">
          <a:extLst>
            <a:ext uri="{FF2B5EF4-FFF2-40B4-BE49-F238E27FC236}">
              <a16:creationId xmlns:a16="http://schemas.microsoft.com/office/drawing/2014/main" id="{00000000-0008-0000-0000-000012000000}"/>
            </a:ext>
          </a:extLst>
        </xdr:cNvPr>
        <xdr:cNvSpPr>
          <a:spLocks noGrp="1"/>
        </xdr:cNvSpPr>
      </xdr:nvSpPr>
      <xdr:spPr>
        <a:xfrm>
          <a:off x="0" y="10883900"/>
          <a:ext cx="11148775" cy="361950"/>
        </a:xfrm>
        <a:prstGeom prst="rect">
          <a:avLst/>
        </a:prstGeom>
      </xdr:spPr>
      <xdr:txBody>
        <a:bodyPr vert="horz" wrap="square" lIns="91440" tIns="45720" rIns="91440" bIns="45720" rtlCol="0" anchor="t" anchorCtr="0">
          <a:noAutofit/>
        </a:bodyPr>
        <a:lstStyle>
          <a:lvl1pPr algn="l" defTabSz="914400" rtl="0" eaLnBrk="1" latinLnBrk="0" hangingPunct="1">
            <a:lnSpc>
              <a:spcPct val="90000"/>
            </a:lnSpc>
            <a:spcBef>
              <a:spcPct val="0"/>
            </a:spcBef>
            <a:buNone/>
            <a:defRPr sz="2500" b="1" kern="1200" cap="all" baseline="0">
              <a:solidFill>
                <a:schemeClr val="tx2"/>
              </a:solidFill>
              <a:latin typeface="+mj-lt"/>
              <a:ea typeface="+mj-ea"/>
              <a:cs typeface="+mj-cs"/>
            </a:defRPr>
          </a:lvl1pPr>
        </a:lstStyle>
        <a:p>
          <a:r>
            <a:rPr lang="en-GB">
              <a:solidFill>
                <a:schemeClr val="accent3"/>
              </a:solidFill>
              <a:latin typeface="Arial" panose="020B0604020202020204" pitchFamily="34" charset="0"/>
              <a:cs typeface="Arial" panose="020B0604020202020204" pitchFamily="34" charset="0"/>
            </a:rPr>
            <a:t>avertissement</a:t>
          </a:r>
          <a:endParaRPr lang="fr-FR">
            <a:solidFill>
              <a:schemeClr val="accent3"/>
            </a:solidFill>
            <a:latin typeface="Arial" panose="020B0604020202020204" pitchFamily="34" charset="0"/>
            <a:cs typeface="Arial" panose="020B0604020202020204" pitchFamily="34" charset="0"/>
          </a:endParaRPr>
        </a:p>
      </xdr:txBody>
    </xdr:sp>
    <xdr:clientData/>
  </xdr:twoCellAnchor>
  <xdr:twoCellAnchor>
    <xdr:from>
      <xdr:col>1</xdr:col>
      <xdr:colOff>285750</xdr:colOff>
      <xdr:row>37</xdr:row>
      <xdr:rowOff>152400</xdr:rowOff>
    </xdr:from>
    <xdr:to>
      <xdr:col>10</xdr:col>
      <xdr:colOff>400050</xdr:colOff>
      <xdr:row>40</xdr:row>
      <xdr:rowOff>102007</xdr:rowOff>
    </xdr:to>
    <xdr:sp macro="" textlink="">
      <xdr:nvSpPr>
        <xdr:cNvPr id="20" name="ZoneTexte 7">
          <a:hlinkClick xmlns:r="http://schemas.openxmlformats.org/officeDocument/2006/relationships" r:id="rId14"/>
          <a:extLst>
            <a:ext uri="{FF2B5EF4-FFF2-40B4-BE49-F238E27FC236}">
              <a16:creationId xmlns:a16="http://schemas.microsoft.com/office/drawing/2014/main" id="{00000000-0008-0000-0000-000014000000}"/>
            </a:ext>
          </a:extLst>
        </xdr:cNvPr>
        <xdr:cNvSpPr txBox="1">
          <a:spLocks noChangeArrowheads="1"/>
        </xdr:cNvSpPr>
      </xdr:nvSpPr>
      <xdr:spPr bwMode="auto">
        <a:xfrm>
          <a:off x="552450" y="9296400"/>
          <a:ext cx="7067550" cy="521107"/>
        </a:xfrm>
        <a:prstGeom prst="rect">
          <a:avLst/>
        </a:prstGeom>
        <a:noFill/>
        <a:ln w="9525">
          <a:noFill/>
          <a:miter lim="800000"/>
          <a:headEnd/>
          <a:tailEnd/>
        </a:ln>
      </xdr:spPr>
      <xdr:txBody>
        <a:bodyPr wrap="square" lIns="121944" tIns="60972" rIns="0" bIns="60972">
          <a:no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endParaRPr lang="fr-FR" sz="1600" b="0">
            <a:solidFill>
              <a:schemeClr val="bg1"/>
            </a:solidFill>
            <a:latin typeface="Arial (Corps)"/>
          </a:endParaRPr>
        </a:p>
      </xdr:txBody>
    </xdr:sp>
    <xdr:clientData/>
  </xdr:twoCellAnchor>
  <xdr:twoCellAnchor editAs="oneCell">
    <xdr:from>
      <xdr:col>1</xdr:col>
      <xdr:colOff>130876</xdr:colOff>
      <xdr:row>1</xdr:row>
      <xdr:rowOff>247717</xdr:rowOff>
    </xdr:from>
    <xdr:to>
      <xdr:col>3</xdr:col>
      <xdr:colOff>284464</xdr:colOff>
      <xdr:row>5</xdr:row>
      <xdr:rowOff>33422</xdr:rowOff>
    </xdr:to>
    <xdr:pic>
      <xdr:nvPicPr>
        <xdr:cNvPr id="32" name="Graphique 6">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398244" y="498375"/>
          <a:ext cx="1690957" cy="7214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793</xdr:colOff>
      <xdr:row>4</xdr:row>
      <xdr:rowOff>119611</xdr:rowOff>
    </xdr:from>
    <xdr:ext cx="10394157" cy="2392708"/>
    <xdr:pic>
      <xdr:nvPicPr>
        <xdr:cNvPr id="2" name="Image 1" descr="FRISE4_NUC1_BL_RGB_300.jp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793" y="1389611"/>
          <a:ext cx="10394157" cy="2392708"/>
        </a:xfrm>
        <a:prstGeom prst="rect">
          <a:avLst/>
        </a:prstGeom>
      </xdr:spPr>
    </xdr:pic>
    <xdr:clientData/>
  </xdr:oneCellAnchor>
  <xdr:oneCellAnchor>
    <xdr:from>
      <xdr:col>0</xdr:col>
      <xdr:colOff>231479</xdr:colOff>
      <xdr:row>1</xdr:row>
      <xdr:rowOff>73319</xdr:rowOff>
    </xdr:from>
    <xdr:ext cx="1078820" cy="472276"/>
    <xdr:pic>
      <xdr:nvPicPr>
        <xdr:cNvPr id="3" name="Image 2" descr="EDF_Logo_blanc.png">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tretch>
          <a:fillRect/>
        </a:stretch>
      </xdr:blipFill>
      <xdr:spPr>
        <a:xfrm>
          <a:off x="231479" y="263819"/>
          <a:ext cx="1078820" cy="47227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8</xdr:col>
      <xdr:colOff>13607</xdr:colOff>
      <xdr:row>12</xdr:row>
      <xdr:rowOff>13607</xdr:rowOff>
    </xdr:from>
    <xdr:to>
      <xdr:col>13</xdr:col>
      <xdr:colOff>435428</xdr:colOff>
      <xdr:row>28</xdr:row>
      <xdr:rowOff>122462</xdr:rowOff>
    </xdr:to>
    <xdr:graphicFrame macro="">
      <xdr:nvGraphicFramePr>
        <xdr:cNvPr id="5" name="Graphique 4">
          <a:extLst>
            <a:ext uri="{FF2B5EF4-FFF2-40B4-BE49-F238E27FC236}">
              <a16:creationId xmlns:a16="http://schemas.microsoft.com/office/drawing/2014/main" id="{3668D80C-F6F6-432C-9C34-A6ABBDFECE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250032</xdr:colOff>
      <xdr:row>1</xdr:row>
      <xdr:rowOff>47625</xdr:rowOff>
    </xdr:from>
    <xdr:ext cx="1078820" cy="479934"/>
    <xdr:pic>
      <xdr:nvPicPr>
        <xdr:cNvPr id="3" name="Image 2" descr="EDF_Logo_blanc.png">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stretch>
          <a:fillRect/>
        </a:stretch>
      </xdr:blipFill>
      <xdr:spPr>
        <a:xfrm>
          <a:off x="250032" y="238125"/>
          <a:ext cx="1078820" cy="479934"/>
        </a:xfrm>
        <a:prstGeom prst="rect">
          <a:avLst/>
        </a:prstGeom>
      </xdr:spPr>
    </xdr:pic>
    <xdr:clientData/>
  </xdr:oneCellAnchor>
  <xdr:twoCellAnchor>
    <xdr:from>
      <xdr:col>4</xdr:col>
      <xdr:colOff>0</xdr:colOff>
      <xdr:row>15</xdr:row>
      <xdr:rowOff>0</xdr:rowOff>
    </xdr:from>
    <xdr:to>
      <xdr:col>4</xdr:col>
      <xdr:colOff>31378</xdr:colOff>
      <xdr:row>16</xdr:row>
      <xdr:rowOff>94130</xdr:rowOff>
    </xdr:to>
    <xdr:sp macro="" textlink="">
      <xdr:nvSpPr>
        <xdr:cNvPr id="4" name="ZoneTexte 3">
          <a:extLst>
            <a:ext uri="{FF2B5EF4-FFF2-40B4-BE49-F238E27FC236}">
              <a16:creationId xmlns:a16="http://schemas.microsoft.com/office/drawing/2014/main" id="{00000000-0008-0000-0A00-000004000000}"/>
            </a:ext>
          </a:extLst>
        </xdr:cNvPr>
        <xdr:cNvSpPr txBox="1"/>
      </xdr:nvSpPr>
      <xdr:spPr>
        <a:xfrm flipH="1">
          <a:off x="7848600" y="3352800"/>
          <a:ext cx="31378" cy="269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10</xdr:col>
      <xdr:colOff>152776</xdr:colOff>
      <xdr:row>27</xdr:row>
      <xdr:rowOff>137157</xdr:rowOff>
    </xdr:from>
    <xdr:to>
      <xdr:col>11</xdr:col>
      <xdr:colOff>437470</xdr:colOff>
      <xdr:row>30</xdr:row>
      <xdr:rowOff>144037</xdr:rowOff>
    </xdr:to>
    <xdr:sp macro="" textlink="">
      <xdr:nvSpPr>
        <xdr:cNvPr id="6" name="ZoneTexte 5">
          <a:extLst>
            <a:ext uri="{FF2B5EF4-FFF2-40B4-BE49-F238E27FC236}">
              <a16:creationId xmlns:a16="http://schemas.microsoft.com/office/drawing/2014/main" id="{00000000-0008-0000-0A00-000006000000}"/>
            </a:ext>
          </a:extLst>
        </xdr:cNvPr>
        <xdr:cNvSpPr txBox="1"/>
      </xdr:nvSpPr>
      <xdr:spPr>
        <a:xfrm>
          <a:off x="12945411" y="6161439"/>
          <a:ext cx="1432177" cy="544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baseline="0">
              <a:solidFill>
                <a:schemeClr val="accent2"/>
              </a:solidFill>
            </a:rPr>
            <a:t>27 </a:t>
          </a:r>
          <a:r>
            <a:rPr lang="fr-FR" sz="1300" b="1">
              <a:solidFill>
                <a:schemeClr val="accent2"/>
              </a:solidFill>
            </a:rPr>
            <a:t>%</a:t>
          </a:r>
        </a:p>
        <a:p>
          <a:r>
            <a:rPr lang="fr-FR" sz="1300" b="1">
              <a:solidFill>
                <a:schemeClr val="accent2"/>
              </a:solidFill>
            </a:rPr>
            <a:t>Enedis, SEI et ES</a:t>
          </a:r>
        </a:p>
      </xdr:txBody>
    </xdr:sp>
    <xdr:clientData/>
  </xdr:twoCellAnchor>
  <xdr:twoCellAnchor>
    <xdr:from>
      <xdr:col>12</xdr:col>
      <xdr:colOff>123059</xdr:colOff>
      <xdr:row>20</xdr:row>
      <xdr:rowOff>228972</xdr:rowOff>
    </xdr:from>
    <xdr:to>
      <xdr:col>14</xdr:col>
      <xdr:colOff>289753</xdr:colOff>
      <xdr:row>24</xdr:row>
      <xdr:rowOff>330574</xdr:rowOff>
    </xdr:to>
    <xdr:sp macro="" textlink="">
      <xdr:nvSpPr>
        <xdr:cNvPr id="7" name="ZoneTexte 6">
          <a:extLst>
            <a:ext uri="{FF2B5EF4-FFF2-40B4-BE49-F238E27FC236}">
              <a16:creationId xmlns:a16="http://schemas.microsoft.com/office/drawing/2014/main" id="{00000000-0008-0000-0A00-000007000000}"/>
            </a:ext>
          </a:extLst>
        </xdr:cNvPr>
        <xdr:cNvSpPr txBox="1"/>
      </xdr:nvSpPr>
      <xdr:spPr>
        <a:xfrm>
          <a:off x="13319106" y="4612713"/>
          <a:ext cx="1744482" cy="908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baseline="0">
              <a:solidFill>
                <a:schemeClr val="accent1"/>
              </a:solidFill>
            </a:rPr>
            <a:t>27 %</a:t>
          </a:r>
          <a:r>
            <a:rPr lang="fr-FR" sz="1300" b="1">
              <a:solidFill>
                <a:schemeClr val="accent1"/>
              </a:solidFill>
            </a:rPr>
            <a:t> </a:t>
          </a:r>
        </a:p>
        <a:p>
          <a:r>
            <a:rPr lang="fr-FR" sz="1300" b="1">
              <a:solidFill>
                <a:schemeClr val="accent1"/>
              </a:solidFill>
            </a:rPr>
            <a:t>Maintenance nucléaire </a:t>
          </a:r>
          <a:br>
            <a:rPr lang="fr-FR" sz="1300" b="1">
              <a:solidFill>
                <a:schemeClr val="accent1"/>
              </a:solidFill>
            </a:rPr>
          </a:br>
          <a:r>
            <a:rPr lang="fr-FR" sz="1300" b="1">
              <a:solidFill>
                <a:schemeClr val="accent1"/>
              </a:solidFill>
            </a:rPr>
            <a:t>yc Grand Carénage</a:t>
          </a:r>
        </a:p>
      </xdr:txBody>
    </xdr:sp>
    <xdr:clientData/>
  </xdr:twoCellAnchor>
  <xdr:twoCellAnchor>
    <xdr:from>
      <xdr:col>8</xdr:col>
      <xdr:colOff>233082</xdr:colOff>
      <xdr:row>11</xdr:row>
      <xdr:rowOff>128973</xdr:rowOff>
    </xdr:from>
    <xdr:to>
      <xdr:col>9</xdr:col>
      <xdr:colOff>430857</xdr:colOff>
      <xdr:row>16</xdr:row>
      <xdr:rowOff>17930</xdr:rowOff>
    </xdr:to>
    <xdr:sp macro="" textlink="">
      <xdr:nvSpPr>
        <xdr:cNvPr id="8" name="ZoneTexte 7">
          <a:extLst>
            <a:ext uri="{FF2B5EF4-FFF2-40B4-BE49-F238E27FC236}">
              <a16:creationId xmlns:a16="http://schemas.microsoft.com/office/drawing/2014/main" id="{00000000-0008-0000-0A00-000008000000}"/>
            </a:ext>
          </a:extLst>
        </xdr:cNvPr>
        <xdr:cNvSpPr txBox="1"/>
      </xdr:nvSpPr>
      <xdr:spPr>
        <a:xfrm>
          <a:off x="10049435" y="2764597"/>
          <a:ext cx="986669" cy="7854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baseline="0">
              <a:solidFill>
                <a:schemeClr val="accent5"/>
              </a:solidFill>
            </a:rPr>
            <a:t>18 </a:t>
          </a:r>
          <a:r>
            <a:rPr lang="fr-FR" sz="1300" b="1">
              <a:solidFill>
                <a:schemeClr val="accent5"/>
              </a:solidFill>
            </a:rPr>
            <a:t>%</a:t>
          </a:r>
        </a:p>
        <a:p>
          <a:r>
            <a:rPr lang="fr-FR" sz="1300" b="1">
              <a:solidFill>
                <a:schemeClr val="accent5"/>
              </a:solidFill>
            </a:rPr>
            <a:t>Nouveau Nucléaire</a:t>
          </a:r>
        </a:p>
      </xdr:txBody>
    </xdr:sp>
    <xdr:clientData/>
  </xdr:twoCellAnchor>
  <xdr:twoCellAnchor>
    <xdr:from>
      <xdr:col>8</xdr:col>
      <xdr:colOff>20058</xdr:colOff>
      <xdr:row>20</xdr:row>
      <xdr:rowOff>185438</xdr:rowOff>
    </xdr:from>
    <xdr:to>
      <xdr:col>9</xdr:col>
      <xdr:colOff>316432</xdr:colOff>
      <xdr:row>23</xdr:row>
      <xdr:rowOff>83155</xdr:rowOff>
    </xdr:to>
    <xdr:sp macro="" textlink="">
      <xdr:nvSpPr>
        <xdr:cNvPr id="11" name="ZoneTexte 10">
          <a:extLst>
            <a:ext uri="{FF2B5EF4-FFF2-40B4-BE49-F238E27FC236}">
              <a16:creationId xmlns:a16="http://schemas.microsoft.com/office/drawing/2014/main" id="{00000000-0008-0000-0A00-00000B000000}"/>
            </a:ext>
          </a:extLst>
        </xdr:cNvPr>
        <xdr:cNvSpPr txBox="1"/>
      </xdr:nvSpPr>
      <xdr:spPr>
        <a:xfrm>
          <a:off x="11234905" y="4631932"/>
          <a:ext cx="1085268" cy="525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a:solidFill>
                <a:schemeClr val="accent3"/>
              </a:solidFill>
            </a:rPr>
            <a:t>1 %</a:t>
          </a:r>
        </a:p>
        <a:p>
          <a:r>
            <a:rPr lang="fr-FR" sz="1300" b="1">
              <a:solidFill>
                <a:schemeClr val="accent3"/>
              </a:solidFill>
            </a:rPr>
            <a:t>Framatome</a:t>
          </a:r>
        </a:p>
      </xdr:txBody>
    </xdr:sp>
    <xdr:clientData/>
  </xdr:twoCellAnchor>
  <xdr:twoCellAnchor>
    <xdr:from>
      <xdr:col>11</xdr:col>
      <xdr:colOff>498127</xdr:colOff>
      <xdr:row>11</xdr:row>
      <xdr:rowOff>46609</xdr:rowOff>
    </xdr:from>
    <xdr:to>
      <xdr:col>13</xdr:col>
      <xdr:colOff>584426</xdr:colOff>
      <xdr:row>14</xdr:row>
      <xdr:rowOff>103732</xdr:rowOff>
    </xdr:to>
    <xdr:sp macro="" textlink="">
      <xdr:nvSpPr>
        <xdr:cNvPr id="12" name="ZoneTexte 11">
          <a:extLst>
            <a:ext uri="{FF2B5EF4-FFF2-40B4-BE49-F238E27FC236}">
              <a16:creationId xmlns:a16="http://schemas.microsoft.com/office/drawing/2014/main" id="{00000000-0008-0000-0A00-00000C000000}"/>
            </a:ext>
          </a:extLst>
        </xdr:cNvPr>
        <xdr:cNvSpPr txBox="1"/>
      </xdr:nvSpPr>
      <xdr:spPr>
        <a:xfrm>
          <a:off x="14438245" y="2691197"/>
          <a:ext cx="1520652" cy="5950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a:solidFill>
                <a:srgbClr val="509E2F"/>
              </a:solidFill>
            </a:rPr>
            <a:t>19 </a:t>
          </a:r>
          <a:r>
            <a:rPr lang="fr-FR" sz="1300" b="1" baseline="0">
              <a:solidFill>
                <a:srgbClr val="509E2F"/>
              </a:solidFill>
            </a:rPr>
            <a:t>%</a:t>
          </a:r>
        </a:p>
        <a:p>
          <a:r>
            <a:rPr lang="fr-FR" sz="1300" b="1" baseline="0">
              <a:solidFill>
                <a:srgbClr val="509E2F"/>
              </a:solidFill>
            </a:rPr>
            <a:t>Renouvelables</a:t>
          </a:r>
          <a:endParaRPr lang="fr-FR" sz="1300" b="1">
            <a:solidFill>
              <a:srgbClr val="509E2F"/>
            </a:solidFill>
          </a:endParaRPr>
        </a:p>
      </xdr:txBody>
    </xdr:sp>
    <xdr:clientData/>
  </xdr:twoCellAnchor>
  <xdr:twoCellAnchor>
    <xdr:from>
      <xdr:col>10</xdr:col>
      <xdr:colOff>201784</xdr:colOff>
      <xdr:row>9</xdr:row>
      <xdr:rowOff>165821</xdr:rowOff>
    </xdr:from>
    <xdr:to>
      <xdr:col>10</xdr:col>
      <xdr:colOff>919702</xdr:colOff>
      <xdr:row>12</xdr:row>
      <xdr:rowOff>157829</xdr:rowOff>
    </xdr:to>
    <xdr:sp macro="" textlink="">
      <xdr:nvSpPr>
        <xdr:cNvPr id="13" name="ZoneTexte 12">
          <a:extLst>
            <a:ext uri="{FF2B5EF4-FFF2-40B4-BE49-F238E27FC236}">
              <a16:creationId xmlns:a16="http://schemas.microsoft.com/office/drawing/2014/main" id="{00000000-0008-0000-0A00-00000D000000}"/>
            </a:ext>
          </a:extLst>
        </xdr:cNvPr>
        <xdr:cNvSpPr txBox="1"/>
      </xdr:nvSpPr>
      <xdr:spPr>
        <a:xfrm>
          <a:off x="12994419" y="2460786"/>
          <a:ext cx="717918" cy="520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a:solidFill>
                <a:schemeClr val="accent4"/>
              </a:solidFill>
            </a:rPr>
            <a:t>5  %</a:t>
          </a:r>
        </a:p>
        <a:p>
          <a:r>
            <a:rPr lang="fr-FR" sz="1300" b="1">
              <a:solidFill>
                <a:schemeClr val="accent4"/>
              </a:solidFill>
            </a:rPr>
            <a:t>Autres</a:t>
          </a:r>
        </a:p>
      </xdr:txBody>
    </xdr:sp>
    <xdr:clientData/>
  </xdr:twoCellAnchor>
  <xdr:twoCellAnchor>
    <xdr:from>
      <xdr:col>8</xdr:col>
      <xdr:colOff>123265</xdr:colOff>
      <xdr:row>15</xdr:row>
      <xdr:rowOff>128344</xdr:rowOff>
    </xdr:from>
    <xdr:to>
      <xdr:col>9</xdr:col>
      <xdr:colOff>230961</xdr:colOff>
      <xdr:row>18</xdr:row>
      <xdr:rowOff>149074</xdr:rowOff>
    </xdr:to>
    <xdr:sp macro="" textlink="">
      <xdr:nvSpPr>
        <xdr:cNvPr id="14" name="ZoneTexte 13">
          <a:extLst>
            <a:ext uri="{FF2B5EF4-FFF2-40B4-BE49-F238E27FC236}">
              <a16:creationId xmlns:a16="http://schemas.microsoft.com/office/drawing/2014/main" id="{00000000-0008-0000-0A00-00000E000000}"/>
            </a:ext>
          </a:extLst>
        </xdr:cNvPr>
        <xdr:cNvSpPr txBox="1"/>
      </xdr:nvSpPr>
      <xdr:spPr>
        <a:xfrm>
          <a:off x="9681883" y="3501315"/>
          <a:ext cx="869696"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a:solidFill>
                <a:schemeClr val="tx2"/>
              </a:solidFill>
            </a:rPr>
            <a:t> 2 %</a:t>
          </a:r>
        </a:p>
        <a:p>
          <a:r>
            <a:rPr lang="fr-FR" sz="1300" b="1">
              <a:solidFill>
                <a:schemeClr val="tx2"/>
              </a:solidFill>
            </a:rPr>
            <a:t>Services</a:t>
          </a:r>
        </a:p>
      </xdr:txBody>
    </xdr:sp>
    <xdr:clientData/>
  </xdr:twoCellAnchor>
  <xdr:twoCellAnchor>
    <xdr:from>
      <xdr:col>4</xdr:col>
      <xdr:colOff>0</xdr:colOff>
      <xdr:row>30</xdr:row>
      <xdr:rowOff>81430</xdr:rowOff>
    </xdr:from>
    <xdr:to>
      <xdr:col>4</xdr:col>
      <xdr:colOff>31378</xdr:colOff>
      <xdr:row>32</xdr:row>
      <xdr:rowOff>94130</xdr:rowOff>
    </xdr:to>
    <xdr:sp macro="" textlink="">
      <xdr:nvSpPr>
        <xdr:cNvPr id="15" name="ZoneTexte 14">
          <a:extLst>
            <a:ext uri="{FF2B5EF4-FFF2-40B4-BE49-F238E27FC236}">
              <a16:creationId xmlns:a16="http://schemas.microsoft.com/office/drawing/2014/main" id="{00000000-0008-0000-0A00-00000F000000}"/>
            </a:ext>
          </a:extLst>
        </xdr:cNvPr>
        <xdr:cNvSpPr txBox="1"/>
      </xdr:nvSpPr>
      <xdr:spPr>
        <a:xfrm flipH="1">
          <a:off x="7848600" y="6246010"/>
          <a:ext cx="31378" cy="363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6" name="ZoneTexte 15">
          <a:extLst>
            <a:ext uri="{FF2B5EF4-FFF2-40B4-BE49-F238E27FC236}">
              <a16:creationId xmlns:a16="http://schemas.microsoft.com/office/drawing/2014/main" id="{00000000-0008-0000-0A00-000010000000}"/>
            </a:ext>
          </a:extLst>
        </xdr:cNvPr>
        <xdr:cNvSpPr txBox="1"/>
      </xdr:nvSpPr>
      <xdr:spPr>
        <a:xfrm flipH="1">
          <a:off x="7848600" y="3352800"/>
          <a:ext cx="31378" cy="269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30</xdr:row>
      <xdr:rowOff>81430</xdr:rowOff>
    </xdr:from>
    <xdr:to>
      <xdr:col>4</xdr:col>
      <xdr:colOff>31378</xdr:colOff>
      <xdr:row>32</xdr:row>
      <xdr:rowOff>94130</xdr:rowOff>
    </xdr:to>
    <xdr:sp macro="" textlink="">
      <xdr:nvSpPr>
        <xdr:cNvPr id="17" name="ZoneTexte 16">
          <a:extLst>
            <a:ext uri="{FF2B5EF4-FFF2-40B4-BE49-F238E27FC236}">
              <a16:creationId xmlns:a16="http://schemas.microsoft.com/office/drawing/2014/main" id="{00000000-0008-0000-0A00-000011000000}"/>
            </a:ext>
          </a:extLst>
        </xdr:cNvPr>
        <xdr:cNvSpPr txBox="1"/>
      </xdr:nvSpPr>
      <xdr:spPr>
        <a:xfrm flipH="1">
          <a:off x="7848600" y="6246010"/>
          <a:ext cx="31378" cy="363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8" name="ZoneTexte 17">
          <a:extLst>
            <a:ext uri="{FF2B5EF4-FFF2-40B4-BE49-F238E27FC236}">
              <a16:creationId xmlns:a16="http://schemas.microsoft.com/office/drawing/2014/main" id="{00000000-0008-0000-0A00-000012000000}"/>
            </a:ext>
          </a:extLst>
        </xdr:cNvPr>
        <xdr:cNvSpPr txBox="1"/>
      </xdr:nvSpPr>
      <xdr:spPr>
        <a:xfrm flipH="1">
          <a:off x="7848600" y="3352800"/>
          <a:ext cx="31378" cy="269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9" name="ZoneTexte 18">
          <a:extLst>
            <a:ext uri="{FF2B5EF4-FFF2-40B4-BE49-F238E27FC236}">
              <a16:creationId xmlns:a16="http://schemas.microsoft.com/office/drawing/2014/main" id="{00000000-0008-0000-0A00-000013000000}"/>
            </a:ext>
          </a:extLst>
        </xdr:cNvPr>
        <xdr:cNvSpPr txBox="1"/>
      </xdr:nvSpPr>
      <xdr:spPr>
        <a:xfrm flipH="1">
          <a:off x="7848600" y="3352800"/>
          <a:ext cx="31378" cy="269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0</xdr:rowOff>
    </xdr:from>
    <xdr:to>
      <xdr:col>4</xdr:col>
      <xdr:colOff>31378</xdr:colOff>
      <xdr:row>13</xdr:row>
      <xdr:rowOff>94130</xdr:rowOff>
    </xdr:to>
    <xdr:sp macro="" textlink="">
      <xdr:nvSpPr>
        <xdr:cNvPr id="20" name="ZoneTexte 19">
          <a:extLst>
            <a:ext uri="{FF2B5EF4-FFF2-40B4-BE49-F238E27FC236}">
              <a16:creationId xmlns:a16="http://schemas.microsoft.com/office/drawing/2014/main" id="{00000000-0008-0000-0A00-000014000000}"/>
            </a:ext>
          </a:extLst>
        </xdr:cNvPr>
        <xdr:cNvSpPr txBox="1"/>
      </xdr:nvSpPr>
      <xdr:spPr>
        <a:xfrm flipH="1">
          <a:off x="7848600" y="2733190"/>
          <a:ext cx="31378" cy="363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0</xdr:rowOff>
    </xdr:from>
    <xdr:to>
      <xdr:col>4</xdr:col>
      <xdr:colOff>31378</xdr:colOff>
      <xdr:row>13</xdr:row>
      <xdr:rowOff>94130</xdr:rowOff>
    </xdr:to>
    <xdr:sp macro="" textlink="">
      <xdr:nvSpPr>
        <xdr:cNvPr id="21" name="ZoneTexte 20">
          <a:extLst>
            <a:ext uri="{FF2B5EF4-FFF2-40B4-BE49-F238E27FC236}">
              <a16:creationId xmlns:a16="http://schemas.microsoft.com/office/drawing/2014/main" id="{00000000-0008-0000-0A00-000015000000}"/>
            </a:ext>
          </a:extLst>
        </xdr:cNvPr>
        <xdr:cNvSpPr txBox="1"/>
      </xdr:nvSpPr>
      <xdr:spPr>
        <a:xfrm flipH="1">
          <a:off x="7848600" y="2733190"/>
          <a:ext cx="31378" cy="363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0</xdr:rowOff>
    </xdr:from>
    <xdr:to>
      <xdr:col>4</xdr:col>
      <xdr:colOff>31378</xdr:colOff>
      <xdr:row>13</xdr:row>
      <xdr:rowOff>94130</xdr:rowOff>
    </xdr:to>
    <xdr:sp macro="" textlink="">
      <xdr:nvSpPr>
        <xdr:cNvPr id="22" name="ZoneTexte 21">
          <a:extLst>
            <a:ext uri="{FF2B5EF4-FFF2-40B4-BE49-F238E27FC236}">
              <a16:creationId xmlns:a16="http://schemas.microsoft.com/office/drawing/2014/main" id="{00000000-0008-0000-0A00-000016000000}"/>
            </a:ext>
          </a:extLst>
        </xdr:cNvPr>
        <xdr:cNvSpPr txBox="1"/>
      </xdr:nvSpPr>
      <xdr:spPr>
        <a:xfrm flipH="1">
          <a:off x="7848600" y="2733190"/>
          <a:ext cx="31378" cy="363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0</xdr:rowOff>
    </xdr:from>
    <xdr:to>
      <xdr:col>4</xdr:col>
      <xdr:colOff>31378</xdr:colOff>
      <xdr:row>13</xdr:row>
      <xdr:rowOff>94130</xdr:rowOff>
    </xdr:to>
    <xdr:sp macro="" textlink="">
      <xdr:nvSpPr>
        <xdr:cNvPr id="23" name="ZoneTexte 22">
          <a:extLst>
            <a:ext uri="{FF2B5EF4-FFF2-40B4-BE49-F238E27FC236}">
              <a16:creationId xmlns:a16="http://schemas.microsoft.com/office/drawing/2014/main" id="{00000000-0008-0000-0A00-000017000000}"/>
            </a:ext>
          </a:extLst>
        </xdr:cNvPr>
        <xdr:cNvSpPr txBox="1"/>
      </xdr:nvSpPr>
      <xdr:spPr>
        <a:xfrm flipH="1">
          <a:off x="7848600" y="2733190"/>
          <a:ext cx="31378" cy="363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8</xdr:col>
      <xdr:colOff>371697</xdr:colOff>
      <xdr:row>15</xdr:row>
      <xdr:rowOff>111611</xdr:rowOff>
    </xdr:from>
    <xdr:to>
      <xdr:col>9</xdr:col>
      <xdr:colOff>572853</xdr:colOff>
      <xdr:row>15</xdr:row>
      <xdr:rowOff>111611</xdr:rowOff>
    </xdr:to>
    <xdr:cxnSp macro="">
      <xdr:nvCxnSpPr>
        <xdr:cNvPr id="25" name="Connecteur droit 24">
          <a:extLst>
            <a:ext uri="{FF2B5EF4-FFF2-40B4-BE49-F238E27FC236}">
              <a16:creationId xmlns:a16="http://schemas.microsoft.com/office/drawing/2014/main" id="{00000000-0008-0000-0A00-000019000000}"/>
            </a:ext>
          </a:extLst>
        </xdr:cNvPr>
        <xdr:cNvCxnSpPr/>
      </xdr:nvCxnSpPr>
      <xdr:spPr>
        <a:xfrm flipV="1">
          <a:off x="9923911" y="3458968"/>
          <a:ext cx="963156" cy="0"/>
        </a:xfrm>
        <a:prstGeom prst="line">
          <a:avLst/>
        </a:prstGeom>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107011</xdr:colOff>
      <xdr:row>20</xdr:row>
      <xdr:rowOff>178687</xdr:rowOff>
    </xdr:from>
    <xdr:to>
      <xdr:col>9</xdr:col>
      <xdr:colOff>115240</xdr:colOff>
      <xdr:row>20</xdr:row>
      <xdr:rowOff>178687</xdr:rowOff>
    </xdr:to>
    <xdr:cxnSp macro="">
      <xdr:nvCxnSpPr>
        <xdr:cNvPr id="28" name="Connecteur droit 27">
          <a:extLst>
            <a:ext uri="{FF2B5EF4-FFF2-40B4-BE49-F238E27FC236}">
              <a16:creationId xmlns:a16="http://schemas.microsoft.com/office/drawing/2014/main" id="{00000000-0008-0000-0A00-00001C000000}"/>
            </a:ext>
          </a:extLst>
        </xdr:cNvPr>
        <xdr:cNvCxnSpPr/>
      </xdr:nvCxnSpPr>
      <xdr:spPr>
        <a:xfrm flipV="1">
          <a:off x="11321858" y="4625181"/>
          <a:ext cx="797123" cy="0"/>
        </a:xfrm>
        <a:prstGeom prst="line">
          <a:avLst/>
        </a:prstGeom>
        <a:ln w="12700">
          <a:solidFill>
            <a:schemeClr val="accent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601672</xdr:colOff>
      <xdr:row>18</xdr:row>
      <xdr:rowOff>112497</xdr:rowOff>
    </xdr:from>
    <xdr:to>
      <xdr:col>9</xdr:col>
      <xdr:colOff>134471</xdr:colOff>
      <xdr:row>19</xdr:row>
      <xdr:rowOff>259977</xdr:rowOff>
    </xdr:to>
    <xdr:cxnSp macro="">
      <xdr:nvCxnSpPr>
        <xdr:cNvPr id="29" name="Connecteur droit 28">
          <a:extLst>
            <a:ext uri="{FF2B5EF4-FFF2-40B4-BE49-F238E27FC236}">
              <a16:creationId xmlns:a16="http://schemas.microsoft.com/office/drawing/2014/main" id="{00000000-0008-0000-0A00-00001D000000}"/>
            </a:ext>
          </a:extLst>
        </xdr:cNvPr>
        <xdr:cNvCxnSpPr/>
      </xdr:nvCxnSpPr>
      <xdr:spPr>
        <a:xfrm>
          <a:off x="11816519" y="4012144"/>
          <a:ext cx="321693" cy="353668"/>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201478</xdr:colOff>
      <xdr:row>18</xdr:row>
      <xdr:rowOff>98664</xdr:rowOff>
    </xdr:from>
    <xdr:to>
      <xdr:col>9</xdr:col>
      <xdr:colOff>26305</xdr:colOff>
      <xdr:row>18</xdr:row>
      <xdr:rowOff>98664</xdr:rowOff>
    </xdr:to>
    <xdr:cxnSp macro="">
      <xdr:nvCxnSpPr>
        <xdr:cNvPr id="30" name="Connecteur droit 29">
          <a:extLst>
            <a:ext uri="{FF2B5EF4-FFF2-40B4-BE49-F238E27FC236}">
              <a16:creationId xmlns:a16="http://schemas.microsoft.com/office/drawing/2014/main" id="{00000000-0008-0000-0A00-00001E000000}"/>
            </a:ext>
          </a:extLst>
        </xdr:cNvPr>
        <xdr:cNvCxnSpPr/>
      </xdr:nvCxnSpPr>
      <xdr:spPr>
        <a:xfrm>
          <a:off x="9760096" y="4009517"/>
          <a:ext cx="586827" cy="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476984</xdr:colOff>
      <xdr:row>12</xdr:row>
      <xdr:rowOff>119377</xdr:rowOff>
    </xdr:from>
    <xdr:to>
      <xdr:col>10</xdr:col>
      <xdr:colOff>476984</xdr:colOff>
      <xdr:row>15</xdr:row>
      <xdr:rowOff>16737</xdr:rowOff>
    </xdr:to>
    <xdr:cxnSp macro="">
      <xdr:nvCxnSpPr>
        <xdr:cNvPr id="31" name="Connecteur droit 30">
          <a:extLst>
            <a:ext uri="{FF2B5EF4-FFF2-40B4-BE49-F238E27FC236}">
              <a16:creationId xmlns:a16="http://schemas.microsoft.com/office/drawing/2014/main" id="{00000000-0008-0000-0A00-00001F000000}"/>
            </a:ext>
          </a:extLst>
        </xdr:cNvPr>
        <xdr:cNvCxnSpPr/>
      </xdr:nvCxnSpPr>
      <xdr:spPr>
        <a:xfrm>
          <a:off x="13269619" y="2943259"/>
          <a:ext cx="0" cy="435243"/>
        </a:xfrm>
        <a:prstGeom prst="line">
          <a:avLst/>
        </a:prstGeom>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10</xdr:col>
      <xdr:colOff>261169</xdr:colOff>
      <xdr:row>12</xdr:row>
      <xdr:rowOff>113255</xdr:rowOff>
    </xdr:from>
    <xdr:to>
      <xdr:col>10</xdr:col>
      <xdr:colOff>802217</xdr:colOff>
      <xdr:row>12</xdr:row>
      <xdr:rowOff>113255</xdr:rowOff>
    </xdr:to>
    <xdr:cxnSp macro="">
      <xdr:nvCxnSpPr>
        <xdr:cNvPr id="32" name="Connecteur droit 31">
          <a:extLst>
            <a:ext uri="{FF2B5EF4-FFF2-40B4-BE49-F238E27FC236}">
              <a16:creationId xmlns:a16="http://schemas.microsoft.com/office/drawing/2014/main" id="{00000000-0008-0000-0A00-000020000000}"/>
            </a:ext>
          </a:extLst>
        </xdr:cNvPr>
        <xdr:cNvCxnSpPr/>
      </xdr:nvCxnSpPr>
      <xdr:spPr>
        <a:xfrm>
          <a:off x="13053804" y="2937137"/>
          <a:ext cx="541048" cy="0"/>
        </a:xfrm>
        <a:prstGeom prst="line">
          <a:avLst/>
        </a:prstGeom>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12</xdr:col>
      <xdr:colOff>16326</xdr:colOff>
      <xdr:row>20</xdr:row>
      <xdr:rowOff>231321</xdr:rowOff>
    </xdr:from>
    <xdr:to>
      <xdr:col>13</xdr:col>
      <xdr:colOff>585107</xdr:colOff>
      <xdr:row>20</xdr:row>
      <xdr:rowOff>234955</xdr:rowOff>
    </xdr:to>
    <xdr:cxnSp macro="">
      <xdr:nvCxnSpPr>
        <xdr:cNvPr id="33" name="Connecteur droit 32">
          <a:extLst>
            <a:ext uri="{FF2B5EF4-FFF2-40B4-BE49-F238E27FC236}">
              <a16:creationId xmlns:a16="http://schemas.microsoft.com/office/drawing/2014/main" id="{00000000-0008-0000-0A00-000021000000}"/>
            </a:ext>
          </a:extLst>
        </xdr:cNvPr>
        <xdr:cNvCxnSpPr/>
      </xdr:nvCxnSpPr>
      <xdr:spPr>
        <a:xfrm flipV="1">
          <a:off x="12847862" y="4599214"/>
          <a:ext cx="1330781" cy="3634"/>
        </a:xfrm>
        <a:prstGeom prst="line">
          <a:avLst/>
        </a:prstGeo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201098</xdr:colOff>
      <xdr:row>13</xdr:row>
      <xdr:rowOff>163286</xdr:rowOff>
    </xdr:from>
    <xdr:to>
      <xdr:col>12</xdr:col>
      <xdr:colOff>54428</xdr:colOff>
      <xdr:row>15</xdr:row>
      <xdr:rowOff>62593</xdr:rowOff>
    </xdr:to>
    <xdr:cxnSp macro="">
      <xdr:nvCxnSpPr>
        <xdr:cNvPr id="35" name="Connecteur droit 34">
          <a:extLst>
            <a:ext uri="{FF2B5EF4-FFF2-40B4-BE49-F238E27FC236}">
              <a16:creationId xmlns:a16="http://schemas.microsoft.com/office/drawing/2014/main" id="{00000000-0008-0000-0A00-000023000000}"/>
            </a:ext>
          </a:extLst>
        </xdr:cNvPr>
        <xdr:cNvCxnSpPr/>
      </xdr:nvCxnSpPr>
      <xdr:spPr>
        <a:xfrm flipV="1">
          <a:off x="12406705" y="3156857"/>
          <a:ext cx="479259" cy="253093"/>
        </a:xfrm>
        <a:prstGeom prst="line">
          <a:avLst/>
        </a:prstGeom>
        <a:ln w="12700">
          <a:solidFill>
            <a:srgbClr val="509E2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788080</xdr:colOff>
      <xdr:row>25</xdr:row>
      <xdr:rowOff>61689</xdr:rowOff>
    </xdr:from>
    <xdr:to>
      <xdr:col>10</xdr:col>
      <xdr:colOff>788080</xdr:colOff>
      <xdr:row>27</xdr:row>
      <xdr:rowOff>122468</xdr:rowOff>
    </xdr:to>
    <xdr:cxnSp macro="">
      <xdr:nvCxnSpPr>
        <xdr:cNvPr id="36" name="Connecteur droit 35">
          <a:extLst>
            <a:ext uri="{FF2B5EF4-FFF2-40B4-BE49-F238E27FC236}">
              <a16:creationId xmlns:a16="http://schemas.microsoft.com/office/drawing/2014/main" id="{00000000-0008-0000-0A00-000024000000}"/>
            </a:ext>
          </a:extLst>
        </xdr:cNvPr>
        <xdr:cNvCxnSpPr/>
      </xdr:nvCxnSpPr>
      <xdr:spPr>
        <a:xfrm>
          <a:off x="12416518" y="5316314"/>
          <a:ext cx="0" cy="441779"/>
        </a:xfrm>
        <a:prstGeom prst="line">
          <a:avLst/>
        </a:prstGeom>
        <a:ln w="1270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214310</xdr:colOff>
      <xdr:row>27</xdr:row>
      <xdr:rowOff>122467</xdr:rowOff>
    </xdr:from>
    <xdr:to>
      <xdr:col>11</xdr:col>
      <xdr:colOff>138157</xdr:colOff>
      <xdr:row>27</xdr:row>
      <xdr:rowOff>122467</xdr:rowOff>
    </xdr:to>
    <xdr:cxnSp macro="">
      <xdr:nvCxnSpPr>
        <xdr:cNvPr id="37" name="Connecteur droit 36">
          <a:extLst>
            <a:ext uri="{FF2B5EF4-FFF2-40B4-BE49-F238E27FC236}">
              <a16:creationId xmlns:a16="http://schemas.microsoft.com/office/drawing/2014/main" id="{00000000-0008-0000-0A00-000025000000}"/>
            </a:ext>
          </a:extLst>
        </xdr:cNvPr>
        <xdr:cNvCxnSpPr/>
      </xdr:nvCxnSpPr>
      <xdr:spPr>
        <a:xfrm>
          <a:off x="11842748" y="5758092"/>
          <a:ext cx="1106534" cy="0"/>
        </a:xfrm>
        <a:prstGeom prst="line">
          <a:avLst/>
        </a:prstGeom>
        <a:ln w="1270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15</xdr:row>
      <xdr:rowOff>0</xdr:rowOff>
    </xdr:from>
    <xdr:to>
      <xdr:col>4</xdr:col>
      <xdr:colOff>31378</xdr:colOff>
      <xdr:row>16</xdr:row>
      <xdr:rowOff>94130</xdr:rowOff>
    </xdr:to>
    <xdr:sp macro="" textlink="">
      <xdr:nvSpPr>
        <xdr:cNvPr id="70" name="ZoneTexte 3">
          <a:extLst>
            <a:ext uri="{FF2B5EF4-FFF2-40B4-BE49-F238E27FC236}">
              <a16:creationId xmlns:a16="http://schemas.microsoft.com/office/drawing/2014/main" id="{00000000-0008-0000-0A00-000046000000}"/>
            </a:ext>
          </a:extLst>
        </xdr:cNvPr>
        <xdr:cNvSpPr txBox="1"/>
      </xdr:nvSpPr>
      <xdr:spPr>
        <a:xfrm flipH="1">
          <a:off x="7981950" y="33083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71" name="ZoneTexte 15">
          <a:extLst>
            <a:ext uri="{FF2B5EF4-FFF2-40B4-BE49-F238E27FC236}">
              <a16:creationId xmlns:a16="http://schemas.microsoft.com/office/drawing/2014/main" id="{00000000-0008-0000-0A00-000047000000}"/>
            </a:ext>
          </a:extLst>
        </xdr:cNvPr>
        <xdr:cNvSpPr txBox="1"/>
      </xdr:nvSpPr>
      <xdr:spPr>
        <a:xfrm flipH="1">
          <a:off x="7981950" y="33083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72" name="ZoneTexte 17">
          <a:extLst>
            <a:ext uri="{FF2B5EF4-FFF2-40B4-BE49-F238E27FC236}">
              <a16:creationId xmlns:a16="http://schemas.microsoft.com/office/drawing/2014/main" id="{00000000-0008-0000-0A00-000048000000}"/>
            </a:ext>
          </a:extLst>
        </xdr:cNvPr>
        <xdr:cNvSpPr txBox="1"/>
      </xdr:nvSpPr>
      <xdr:spPr>
        <a:xfrm flipH="1">
          <a:off x="7981950" y="33083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73" name="ZoneTexte 18">
          <a:extLst>
            <a:ext uri="{FF2B5EF4-FFF2-40B4-BE49-F238E27FC236}">
              <a16:creationId xmlns:a16="http://schemas.microsoft.com/office/drawing/2014/main" id="{00000000-0008-0000-0A00-000049000000}"/>
            </a:ext>
          </a:extLst>
        </xdr:cNvPr>
        <xdr:cNvSpPr txBox="1"/>
      </xdr:nvSpPr>
      <xdr:spPr>
        <a:xfrm flipH="1">
          <a:off x="7981950" y="33083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74" name="ZoneTexte 19">
          <a:extLst>
            <a:ext uri="{FF2B5EF4-FFF2-40B4-BE49-F238E27FC236}">
              <a16:creationId xmlns:a16="http://schemas.microsoft.com/office/drawing/2014/main" id="{00000000-0008-0000-0A00-00004A000000}"/>
            </a:ext>
          </a:extLst>
        </xdr:cNvPr>
        <xdr:cNvSpPr txBox="1"/>
      </xdr:nvSpPr>
      <xdr:spPr>
        <a:xfrm flipH="1">
          <a:off x="7981950" y="2856380"/>
          <a:ext cx="3137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75" name="ZoneTexte 20">
          <a:extLst>
            <a:ext uri="{FF2B5EF4-FFF2-40B4-BE49-F238E27FC236}">
              <a16:creationId xmlns:a16="http://schemas.microsoft.com/office/drawing/2014/main" id="{00000000-0008-0000-0A00-00004B000000}"/>
            </a:ext>
          </a:extLst>
        </xdr:cNvPr>
        <xdr:cNvSpPr txBox="1"/>
      </xdr:nvSpPr>
      <xdr:spPr>
        <a:xfrm flipH="1">
          <a:off x="7981950" y="2856380"/>
          <a:ext cx="3137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76" name="ZoneTexte 21">
          <a:extLst>
            <a:ext uri="{FF2B5EF4-FFF2-40B4-BE49-F238E27FC236}">
              <a16:creationId xmlns:a16="http://schemas.microsoft.com/office/drawing/2014/main" id="{00000000-0008-0000-0A00-00004C000000}"/>
            </a:ext>
          </a:extLst>
        </xdr:cNvPr>
        <xdr:cNvSpPr txBox="1"/>
      </xdr:nvSpPr>
      <xdr:spPr>
        <a:xfrm flipH="1">
          <a:off x="7981950" y="2856380"/>
          <a:ext cx="3137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77" name="ZoneTexte 22">
          <a:extLst>
            <a:ext uri="{FF2B5EF4-FFF2-40B4-BE49-F238E27FC236}">
              <a16:creationId xmlns:a16="http://schemas.microsoft.com/office/drawing/2014/main" id="{00000000-0008-0000-0A00-00004D000000}"/>
            </a:ext>
          </a:extLst>
        </xdr:cNvPr>
        <xdr:cNvSpPr txBox="1"/>
      </xdr:nvSpPr>
      <xdr:spPr>
        <a:xfrm flipH="1">
          <a:off x="7981950" y="2856380"/>
          <a:ext cx="3137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78" name="ZoneTexte 36">
          <a:extLst>
            <a:ext uri="{FF2B5EF4-FFF2-40B4-BE49-F238E27FC236}">
              <a16:creationId xmlns:a16="http://schemas.microsoft.com/office/drawing/2014/main" id="{00000000-0008-0000-0A00-00004E000000}"/>
            </a:ext>
          </a:extLst>
        </xdr:cNvPr>
        <xdr:cNvSpPr txBox="1"/>
      </xdr:nvSpPr>
      <xdr:spPr>
        <a:xfrm flipH="1">
          <a:off x="7981950" y="33083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79" name="ZoneTexte 37">
          <a:extLst>
            <a:ext uri="{FF2B5EF4-FFF2-40B4-BE49-F238E27FC236}">
              <a16:creationId xmlns:a16="http://schemas.microsoft.com/office/drawing/2014/main" id="{00000000-0008-0000-0A00-00004F000000}"/>
            </a:ext>
          </a:extLst>
        </xdr:cNvPr>
        <xdr:cNvSpPr txBox="1"/>
      </xdr:nvSpPr>
      <xdr:spPr>
        <a:xfrm flipH="1">
          <a:off x="7981950" y="33083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80" name="ZoneTexte 38">
          <a:extLst>
            <a:ext uri="{FF2B5EF4-FFF2-40B4-BE49-F238E27FC236}">
              <a16:creationId xmlns:a16="http://schemas.microsoft.com/office/drawing/2014/main" id="{00000000-0008-0000-0A00-000050000000}"/>
            </a:ext>
          </a:extLst>
        </xdr:cNvPr>
        <xdr:cNvSpPr txBox="1"/>
      </xdr:nvSpPr>
      <xdr:spPr>
        <a:xfrm flipH="1">
          <a:off x="7981950" y="33083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81" name="ZoneTexte 39">
          <a:extLst>
            <a:ext uri="{FF2B5EF4-FFF2-40B4-BE49-F238E27FC236}">
              <a16:creationId xmlns:a16="http://schemas.microsoft.com/office/drawing/2014/main" id="{00000000-0008-0000-0A00-000051000000}"/>
            </a:ext>
          </a:extLst>
        </xdr:cNvPr>
        <xdr:cNvSpPr txBox="1"/>
      </xdr:nvSpPr>
      <xdr:spPr>
        <a:xfrm flipH="1">
          <a:off x="7981950" y="33083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82" name="ZoneTexte 40">
          <a:extLst>
            <a:ext uri="{FF2B5EF4-FFF2-40B4-BE49-F238E27FC236}">
              <a16:creationId xmlns:a16="http://schemas.microsoft.com/office/drawing/2014/main" id="{00000000-0008-0000-0A00-000052000000}"/>
            </a:ext>
          </a:extLst>
        </xdr:cNvPr>
        <xdr:cNvSpPr txBox="1"/>
      </xdr:nvSpPr>
      <xdr:spPr>
        <a:xfrm flipH="1">
          <a:off x="7981950" y="2856380"/>
          <a:ext cx="3137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83" name="ZoneTexte 41">
          <a:extLst>
            <a:ext uri="{FF2B5EF4-FFF2-40B4-BE49-F238E27FC236}">
              <a16:creationId xmlns:a16="http://schemas.microsoft.com/office/drawing/2014/main" id="{00000000-0008-0000-0A00-000053000000}"/>
            </a:ext>
          </a:extLst>
        </xdr:cNvPr>
        <xdr:cNvSpPr txBox="1"/>
      </xdr:nvSpPr>
      <xdr:spPr>
        <a:xfrm flipH="1">
          <a:off x="7981950" y="2856380"/>
          <a:ext cx="3137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84" name="ZoneTexte 42">
          <a:extLst>
            <a:ext uri="{FF2B5EF4-FFF2-40B4-BE49-F238E27FC236}">
              <a16:creationId xmlns:a16="http://schemas.microsoft.com/office/drawing/2014/main" id="{00000000-0008-0000-0A00-000054000000}"/>
            </a:ext>
          </a:extLst>
        </xdr:cNvPr>
        <xdr:cNvSpPr txBox="1"/>
      </xdr:nvSpPr>
      <xdr:spPr>
        <a:xfrm flipH="1">
          <a:off x="7981950" y="2856380"/>
          <a:ext cx="3137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85" name="ZoneTexte 43">
          <a:extLst>
            <a:ext uri="{FF2B5EF4-FFF2-40B4-BE49-F238E27FC236}">
              <a16:creationId xmlns:a16="http://schemas.microsoft.com/office/drawing/2014/main" id="{00000000-0008-0000-0A00-000055000000}"/>
            </a:ext>
          </a:extLst>
        </xdr:cNvPr>
        <xdr:cNvSpPr txBox="1"/>
      </xdr:nvSpPr>
      <xdr:spPr>
        <a:xfrm flipH="1">
          <a:off x="7981950" y="2856380"/>
          <a:ext cx="3137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86" name="ZoneTexte 44">
          <a:extLst>
            <a:ext uri="{FF2B5EF4-FFF2-40B4-BE49-F238E27FC236}">
              <a16:creationId xmlns:a16="http://schemas.microsoft.com/office/drawing/2014/main" id="{00000000-0008-0000-0A00-000056000000}"/>
            </a:ext>
          </a:extLst>
        </xdr:cNvPr>
        <xdr:cNvSpPr txBox="1"/>
      </xdr:nvSpPr>
      <xdr:spPr>
        <a:xfrm flipH="1">
          <a:off x="7981950" y="33083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87" name="ZoneTexte 45">
          <a:extLst>
            <a:ext uri="{FF2B5EF4-FFF2-40B4-BE49-F238E27FC236}">
              <a16:creationId xmlns:a16="http://schemas.microsoft.com/office/drawing/2014/main" id="{00000000-0008-0000-0A00-000057000000}"/>
            </a:ext>
          </a:extLst>
        </xdr:cNvPr>
        <xdr:cNvSpPr txBox="1"/>
      </xdr:nvSpPr>
      <xdr:spPr>
        <a:xfrm flipH="1">
          <a:off x="7981950" y="33083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88" name="ZoneTexte 46">
          <a:extLst>
            <a:ext uri="{FF2B5EF4-FFF2-40B4-BE49-F238E27FC236}">
              <a16:creationId xmlns:a16="http://schemas.microsoft.com/office/drawing/2014/main" id="{00000000-0008-0000-0A00-000058000000}"/>
            </a:ext>
          </a:extLst>
        </xdr:cNvPr>
        <xdr:cNvSpPr txBox="1"/>
      </xdr:nvSpPr>
      <xdr:spPr>
        <a:xfrm flipH="1">
          <a:off x="7981950" y="33083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89" name="ZoneTexte 47">
          <a:extLst>
            <a:ext uri="{FF2B5EF4-FFF2-40B4-BE49-F238E27FC236}">
              <a16:creationId xmlns:a16="http://schemas.microsoft.com/office/drawing/2014/main" id="{00000000-0008-0000-0A00-000059000000}"/>
            </a:ext>
          </a:extLst>
        </xdr:cNvPr>
        <xdr:cNvSpPr txBox="1"/>
      </xdr:nvSpPr>
      <xdr:spPr>
        <a:xfrm flipH="1">
          <a:off x="7981950" y="33083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90" name="ZoneTexte 48">
          <a:extLst>
            <a:ext uri="{FF2B5EF4-FFF2-40B4-BE49-F238E27FC236}">
              <a16:creationId xmlns:a16="http://schemas.microsoft.com/office/drawing/2014/main" id="{00000000-0008-0000-0A00-00005A000000}"/>
            </a:ext>
          </a:extLst>
        </xdr:cNvPr>
        <xdr:cNvSpPr txBox="1"/>
      </xdr:nvSpPr>
      <xdr:spPr>
        <a:xfrm flipH="1">
          <a:off x="7981950" y="2856380"/>
          <a:ext cx="3137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91" name="ZoneTexte 49">
          <a:extLst>
            <a:ext uri="{FF2B5EF4-FFF2-40B4-BE49-F238E27FC236}">
              <a16:creationId xmlns:a16="http://schemas.microsoft.com/office/drawing/2014/main" id="{00000000-0008-0000-0A00-00005B000000}"/>
            </a:ext>
          </a:extLst>
        </xdr:cNvPr>
        <xdr:cNvSpPr txBox="1"/>
      </xdr:nvSpPr>
      <xdr:spPr>
        <a:xfrm flipH="1">
          <a:off x="7981950" y="2856380"/>
          <a:ext cx="3137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92" name="ZoneTexte 50">
          <a:extLst>
            <a:ext uri="{FF2B5EF4-FFF2-40B4-BE49-F238E27FC236}">
              <a16:creationId xmlns:a16="http://schemas.microsoft.com/office/drawing/2014/main" id="{00000000-0008-0000-0A00-00005C000000}"/>
            </a:ext>
          </a:extLst>
        </xdr:cNvPr>
        <xdr:cNvSpPr txBox="1"/>
      </xdr:nvSpPr>
      <xdr:spPr>
        <a:xfrm flipH="1">
          <a:off x="7981950" y="2856380"/>
          <a:ext cx="3137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93" name="ZoneTexte 51">
          <a:extLst>
            <a:ext uri="{FF2B5EF4-FFF2-40B4-BE49-F238E27FC236}">
              <a16:creationId xmlns:a16="http://schemas.microsoft.com/office/drawing/2014/main" id="{00000000-0008-0000-0A00-00005D000000}"/>
            </a:ext>
          </a:extLst>
        </xdr:cNvPr>
        <xdr:cNvSpPr txBox="1"/>
      </xdr:nvSpPr>
      <xdr:spPr>
        <a:xfrm flipH="1">
          <a:off x="7981950" y="2856380"/>
          <a:ext cx="3137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94" name="ZoneTexte 52">
          <a:extLst>
            <a:ext uri="{FF2B5EF4-FFF2-40B4-BE49-F238E27FC236}">
              <a16:creationId xmlns:a16="http://schemas.microsoft.com/office/drawing/2014/main" id="{00000000-0008-0000-0A00-00005E000000}"/>
            </a:ext>
          </a:extLst>
        </xdr:cNvPr>
        <xdr:cNvSpPr txBox="1"/>
      </xdr:nvSpPr>
      <xdr:spPr>
        <a:xfrm flipH="1">
          <a:off x="7981950" y="33083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95" name="ZoneTexte 53">
          <a:extLst>
            <a:ext uri="{FF2B5EF4-FFF2-40B4-BE49-F238E27FC236}">
              <a16:creationId xmlns:a16="http://schemas.microsoft.com/office/drawing/2014/main" id="{00000000-0008-0000-0A00-00005F000000}"/>
            </a:ext>
          </a:extLst>
        </xdr:cNvPr>
        <xdr:cNvSpPr txBox="1"/>
      </xdr:nvSpPr>
      <xdr:spPr>
        <a:xfrm flipH="1">
          <a:off x="7981950" y="33083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96" name="ZoneTexte 54">
          <a:extLst>
            <a:ext uri="{FF2B5EF4-FFF2-40B4-BE49-F238E27FC236}">
              <a16:creationId xmlns:a16="http://schemas.microsoft.com/office/drawing/2014/main" id="{00000000-0008-0000-0A00-000060000000}"/>
            </a:ext>
          </a:extLst>
        </xdr:cNvPr>
        <xdr:cNvSpPr txBox="1"/>
      </xdr:nvSpPr>
      <xdr:spPr>
        <a:xfrm flipH="1">
          <a:off x="7981950" y="33083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97" name="ZoneTexte 55">
          <a:extLst>
            <a:ext uri="{FF2B5EF4-FFF2-40B4-BE49-F238E27FC236}">
              <a16:creationId xmlns:a16="http://schemas.microsoft.com/office/drawing/2014/main" id="{00000000-0008-0000-0A00-000061000000}"/>
            </a:ext>
          </a:extLst>
        </xdr:cNvPr>
        <xdr:cNvSpPr txBox="1"/>
      </xdr:nvSpPr>
      <xdr:spPr>
        <a:xfrm flipH="1">
          <a:off x="7981950" y="33083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98" name="ZoneTexte 56">
          <a:extLst>
            <a:ext uri="{FF2B5EF4-FFF2-40B4-BE49-F238E27FC236}">
              <a16:creationId xmlns:a16="http://schemas.microsoft.com/office/drawing/2014/main" id="{00000000-0008-0000-0A00-000062000000}"/>
            </a:ext>
          </a:extLst>
        </xdr:cNvPr>
        <xdr:cNvSpPr txBox="1"/>
      </xdr:nvSpPr>
      <xdr:spPr>
        <a:xfrm flipH="1">
          <a:off x="7981950" y="2856380"/>
          <a:ext cx="3137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99" name="ZoneTexte 57">
          <a:extLst>
            <a:ext uri="{FF2B5EF4-FFF2-40B4-BE49-F238E27FC236}">
              <a16:creationId xmlns:a16="http://schemas.microsoft.com/office/drawing/2014/main" id="{00000000-0008-0000-0A00-000063000000}"/>
            </a:ext>
          </a:extLst>
        </xdr:cNvPr>
        <xdr:cNvSpPr txBox="1"/>
      </xdr:nvSpPr>
      <xdr:spPr>
        <a:xfrm flipH="1">
          <a:off x="7981950" y="2856380"/>
          <a:ext cx="3137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00" name="ZoneTexte 58">
          <a:extLst>
            <a:ext uri="{FF2B5EF4-FFF2-40B4-BE49-F238E27FC236}">
              <a16:creationId xmlns:a16="http://schemas.microsoft.com/office/drawing/2014/main" id="{00000000-0008-0000-0A00-000064000000}"/>
            </a:ext>
          </a:extLst>
        </xdr:cNvPr>
        <xdr:cNvSpPr txBox="1"/>
      </xdr:nvSpPr>
      <xdr:spPr>
        <a:xfrm flipH="1">
          <a:off x="7981950" y="2856380"/>
          <a:ext cx="3137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01" name="ZoneTexte 59">
          <a:extLst>
            <a:ext uri="{FF2B5EF4-FFF2-40B4-BE49-F238E27FC236}">
              <a16:creationId xmlns:a16="http://schemas.microsoft.com/office/drawing/2014/main" id="{00000000-0008-0000-0A00-000065000000}"/>
            </a:ext>
          </a:extLst>
        </xdr:cNvPr>
        <xdr:cNvSpPr txBox="1"/>
      </xdr:nvSpPr>
      <xdr:spPr>
        <a:xfrm flipH="1">
          <a:off x="7981950" y="2856380"/>
          <a:ext cx="3137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11</xdr:col>
      <xdr:colOff>557893</xdr:colOff>
      <xdr:row>13</xdr:row>
      <xdr:rowOff>163286</xdr:rowOff>
    </xdr:from>
    <xdr:to>
      <xdr:col>13</xdr:col>
      <xdr:colOff>220436</xdr:colOff>
      <xdr:row>13</xdr:row>
      <xdr:rowOff>166007</xdr:rowOff>
    </xdr:to>
    <xdr:cxnSp macro="">
      <xdr:nvCxnSpPr>
        <xdr:cNvPr id="102" name="Connecteur droit 101">
          <a:extLst>
            <a:ext uri="{FF2B5EF4-FFF2-40B4-BE49-F238E27FC236}">
              <a16:creationId xmlns:a16="http://schemas.microsoft.com/office/drawing/2014/main" id="{CFAD1F0D-20F4-4719-809F-DFE0ADB96FD7}"/>
            </a:ext>
          </a:extLst>
        </xdr:cNvPr>
        <xdr:cNvCxnSpPr/>
      </xdr:nvCxnSpPr>
      <xdr:spPr>
        <a:xfrm>
          <a:off x="12763500" y="3156857"/>
          <a:ext cx="1050472" cy="2721"/>
        </a:xfrm>
        <a:prstGeom prst="line">
          <a:avLst/>
        </a:prstGeom>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8</xdr:col>
      <xdr:colOff>53789</xdr:colOff>
      <xdr:row>18</xdr:row>
      <xdr:rowOff>148515</xdr:rowOff>
    </xdr:from>
    <xdr:to>
      <xdr:col>8</xdr:col>
      <xdr:colOff>645458</xdr:colOff>
      <xdr:row>20</xdr:row>
      <xdr:rowOff>160280</xdr:rowOff>
    </xdr:to>
    <xdr:sp macro="" textlink="">
      <xdr:nvSpPr>
        <xdr:cNvPr id="67" name="ZoneTexte 66">
          <a:extLst>
            <a:ext uri="{FF2B5EF4-FFF2-40B4-BE49-F238E27FC236}">
              <a16:creationId xmlns:a16="http://schemas.microsoft.com/office/drawing/2014/main" id="{D76B88AB-38D9-4F1B-A9E3-99FB5231B526}"/>
            </a:ext>
          </a:extLst>
        </xdr:cNvPr>
        <xdr:cNvSpPr txBox="1"/>
      </xdr:nvSpPr>
      <xdr:spPr>
        <a:xfrm>
          <a:off x="11268636" y="4048162"/>
          <a:ext cx="591669"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a:solidFill>
                <a:srgbClr val="C0E410"/>
              </a:solidFill>
            </a:rPr>
            <a:t>1 %</a:t>
          </a:r>
        </a:p>
        <a:p>
          <a:r>
            <a:rPr lang="fr-FR" sz="1300" b="1">
              <a:solidFill>
                <a:srgbClr val="C0E410"/>
              </a:solidFill>
            </a:rPr>
            <a:t>Fla 3</a:t>
          </a:r>
        </a:p>
      </xdr:txBody>
    </xdr:sp>
    <xdr:clientData/>
  </xdr:twoCellAnchor>
  <xdr:twoCellAnchor>
    <xdr:from>
      <xdr:col>8</xdr:col>
      <xdr:colOff>132001</xdr:colOff>
      <xdr:row>20</xdr:row>
      <xdr:rowOff>62754</xdr:rowOff>
    </xdr:from>
    <xdr:to>
      <xdr:col>9</xdr:col>
      <xdr:colOff>99107</xdr:colOff>
      <xdr:row>20</xdr:row>
      <xdr:rowOff>62754</xdr:rowOff>
    </xdr:to>
    <xdr:cxnSp macro="">
      <xdr:nvCxnSpPr>
        <xdr:cNvPr id="69" name="Connecteur droit 68">
          <a:extLst>
            <a:ext uri="{FF2B5EF4-FFF2-40B4-BE49-F238E27FC236}">
              <a16:creationId xmlns:a16="http://schemas.microsoft.com/office/drawing/2014/main" id="{E13DDB17-0EBC-4664-A96D-FC151ABE3916}"/>
            </a:ext>
          </a:extLst>
        </xdr:cNvPr>
        <xdr:cNvCxnSpPr/>
      </xdr:nvCxnSpPr>
      <xdr:spPr>
        <a:xfrm flipV="1">
          <a:off x="11346848" y="4509248"/>
          <a:ext cx="756000" cy="0"/>
        </a:xfrm>
        <a:prstGeom prst="line">
          <a:avLst/>
        </a:prstGeom>
        <a:ln w="12700">
          <a:solidFill>
            <a:srgbClr val="C0E41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250032</xdr:colOff>
      <xdr:row>1</xdr:row>
      <xdr:rowOff>59531</xdr:rowOff>
    </xdr:from>
    <xdr:ext cx="1078820" cy="474491"/>
    <xdr:pic>
      <xdr:nvPicPr>
        <xdr:cNvPr id="2" name="Image 1" descr="EDF_Logo_blanc.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250032" y="250031"/>
          <a:ext cx="1078820" cy="47449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273844</xdr:colOff>
      <xdr:row>1</xdr:row>
      <xdr:rowOff>71438</xdr:rowOff>
    </xdr:from>
    <xdr:to>
      <xdr:col>0</xdr:col>
      <xdr:colOff>1352664</xdr:colOff>
      <xdr:row>2</xdr:row>
      <xdr:rowOff>355429</xdr:rowOff>
    </xdr:to>
    <xdr:pic>
      <xdr:nvPicPr>
        <xdr:cNvPr id="2" name="Image 1" descr="EDF_Logo_blanc.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273844" y="261938"/>
          <a:ext cx="1078820" cy="4744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781050</xdr:colOff>
      <xdr:row>5</xdr:row>
      <xdr:rowOff>1047750</xdr:rowOff>
    </xdr:from>
    <xdr:to>
      <xdr:col>7</xdr:col>
      <xdr:colOff>1582275</xdr:colOff>
      <xdr:row>5</xdr:row>
      <xdr:rowOff>4966219</xdr:rowOff>
    </xdr:to>
    <xdr:graphicFrame macro="">
      <xdr:nvGraphicFramePr>
        <xdr:cNvPr id="55" name="Graphique 54">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1338627</xdr:colOff>
      <xdr:row>5</xdr:row>
      <xdr:rowOff>1797045</xdr:rowOff>
    </xdr:from>
    <xdr:to>
      <xdr:col>5</xdr:col>
      <xdr:colOff>951982</xdr:colOff>
      <xdr:row>5</xdr:row>
      <xdr:rowOff>2410797</xdr:rowOff>
    </xdr:to>
    <xdr:sp macro="" textlink="">
      <xdr:nvSpPr>
        <xdr:cNvPr id="48" name="ZoneTexte 47">
          <a:extLst>
            <a:ext uri="{FF2B5EF4-FFF2-40B4-BE49-F238E27FC236}">
              <a16:creationId xmlns:a16="http://schemas.microsoft.com/office/drawing/2014/main" id="{00000000-0008-0000-0100-000030000000}"/>
            </a:ext>
          </a:extLst>
        </xdr:cNvPr>
        <xdr:cNvSpPr txBox="1"/>
      </xdr:nvSpPr>
      <xdr:spPr>
        <a:xfrm>
          <a:off x="11666448" y="3334652"/>
          <a:ext cx="1953784"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fr-FR" sz="1600" b="1">
              <a:solidFill>
                <a:srgbClr val="FFC000"/>
              </a:solidFill>
            </a:rPr>
            <a:t>Charbon</a:t>
          </a:r>
        </a:p>
        <a:p>
          <a:pPr algn="l"/>
          <a:r>
            <a:rPr lang="fr-FR" sz="1600" b="1" baseline="0">
              <a:solidFill>
                <a:srgbClr val="FFC000"/>
              </a:solidFill>
            </a:rPr>
            <a:t>2 </a:t>
          </a:r>
          <a:r>
            <a:rPr lang="fr-FR" sz="1600" b="1">
              <a:solidFill>
                <a:srgbClr val="FFC000"/>
              </a:solidFill>
            </a:rPr>
            <a:t>%</a:t>
          </a:r>
        </a:p>
      </xdr:txBody>
    </xdr:sp>
    <xdr:clientData/>
  </xdr:twoCellAnchor>
  <xdr:twoCellAnchor>
    <xdr:from>
      <xdr:col>0</xdr:col>
      <xdr:colOff>381494</xdr:colOff>
      <xdr:row>5</xdr:row>
      <xdr:rowOff>1002229</xdr:rowOff>
    </xdr:from>
    <xdr:to>
      <xdr:col>3</xdr:col>
      <xdr:colOff>1885949</xdr:colOff>
      <xdr:row>5</xdr:row>
      <xdr:rowOff>4916139</xdr:rowOff>
    </xdr:to>
    <xdr:graphicFrame macro="">
      <xdr:nvGraphicFramePr>
        <xdr:cNvPr id="32" name="Graphique 31">
          <a:extLst>
            <a:ext uri="{FF2B5EF4-FFF2-40B4-BE49-F238E27FC236}">
              <a16:creationId xmlns:a16="http://schemas.microsoft.com/office/drawing/2014/main"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1883230</xdr:colOff>
      <xdr:row>5</xdr:row>
      <xdr:rowOff>3961127</xdr:rowOff>
    </xdr:from>
    <xdr:to>
      <xdr:col>0</xdr:col>
      <xdr:colOff>3971170</xdr:colOff>
      <xdr:row>5</xdr:row>
      <xdr:rowOff>4574879</xdr:rowOff>
    </xdr:to>
    <xdr:sp macro="" textlink="">
      <xdr:nvSpPr>
        <xdr:cNvPr id="23" name="ZoneTexte 22">
          <a:extLst>
            <a:ext uri="{FF2B5EF4-FFF2-40B4-BE49-F238E27FC236}">
              <a16:creationId xmlns:a16="http://schemas.microsoft.com/office/drawing/2014/main" id="{00000000-0008-0000-0100-000017000000}"/>
            </a:ext>
          </a:extLst>
        </xdr:cNvPr>
        <xdr:cNvSpPr txBox="1"/>
      </xdr:nvSpPr>
      <xdr:spPr>
        <a:xfrm>
          <a:off x="1883230" y="5474241"/>
          <a:ext cx="2087940"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005BBB"/>
              </a:solidFill>
            </a:rPr>
            <a:t>Hydraulique</a:t>
          </a:r>
        </a:p>
        <a:p>
          <a:pPr algn="l"/>
          <a:r>
            <a:rPr lang="fr-FR" sz="1600" b="1">
              <a:solidFill>
                <a:srgbClr val="0070C0"/>
              </a:solidFill>
              <a:latin typeface="+mn-lt"/>
              <a:ea typeface="+mn-ea"/>
              <a:cs typeface="+mn-cs"/>
            </a:rPr>
            <a:t>18</a:t>
          </a:r>
          <a:r>
            <a:rPr lang="fr-FR" sz="1600" b="1" baseline="0">
              <a:solidFill>
                <a:srgbClr val="0070C0"/>
              </a:solidFill>
              <a:latin typeface="+mn-lt"/>
              <a:ea typeface="+mn-ea"/>
              <a:cs typeface="+mn-cs"/>
            </a:rPr>
            <a:t> </a:t>
          </a:r>
          <a:r>
            <a:rPr lang="fr-FR" sz="1600" b="1">
              <a:solidFill>
                <a:srgbClr val="0070C0"/>
              </a:solidFill>
              <a:latin typeface="+mn-lt"/>
              <a:ea typeface="+mn-ea"/>
              <a:cs typeface="+mn-cs"/>
            </a:rPr>
            <a:t>%</a:t>
          </a:r>
        </a:p>
      </xdr:txBody>
    </xdr:sp>
    <xdr:clientData/>
  </xdr:twoCellAnchor>
  <xdr:twoCellAnchor>
    <xdr:from>
      <xdr:col>0</xdr:col>
      <xdr:colOff>1994396</xdr:colOff>
      <xdr:row>5</xdr:row>
      <xdr:rowOff>2447799</xdr:rowOff>
    </xdr:from>
    <xdr:to>
      <xdr:col>0</xdr:col>
      <xdr:colOff>3650396</xdr:colOff>
      <xdr:row>5</xdr:row>
      <xdr:rowOff>2447799</xdr:rowOff>
    </xdr:to>
    <xdr:cxnSp macro="">
      <xdr:nvCxnSpPr>
        <xdr:cNvPr id="2" name="Connecteur droit 1">
          <a:extLst>
            <a:ext uri="{FF2B5EF4-FFF2-40B4-BE49-F238E27FC236}">
              <a16:creationId xmlns:a16="http://schemas.microsoft.com/office/drawing/2014/main" id="{00000000-0008-0000-0100-000002000000}"/>
            </a:ext>
          </a:extLst>
        </xdr:cNvPr>
        <xdr:cNvCxnSpPr/>
      </xdr:nvCxnSpPr>
      <xdr:spPr>
        <a:xfrm flipV="1">
          <a:off x="1994396" y="3985406"/>
          <a:ext cx="1656000" cy="0"/>
        </a:xfrm>
        <a:prstGeom prst="line">
          <a:avLst/>
        </a:prstGeom>
        <a:ln w="19050">
          <a:solidFill>
            <a:srgbClr val="509E2F"/>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1952356</xdr:colOff>
      <xdr:row>5</xdr:row>
      <xdr:rowOff>3945083</xdr:rowOff>
    </xdr:from>
    <xdr:to>
      <xdr:col>1</xdr:col>
      <xdr:colOff>46927</xdr:colOff>
      <xdr:row>5</xdr:row>
      <xdr:rowOff>3945083</xdr:rowOff>
    </xdr:to>
    <xdr:cxnSp macro="">
      <xdr:nvCxnSpPr>
        <xdr:cNvPr id="3" name="Connecteur droit 2">
          <a:extLst>
            <a:ext uri="{FF2B5EF4-FFF2-40B4-BE49-F238E27FC236}">
              <a16:creationId xmlns:a16="http://schemas.microsoft.com/office/drawing/2014/main" id="{00000000-0008-0000-0100-000003000000}"/>
            </a:ext>
          </a:extLst>
        </xdr:cNvPr>
        <xdr:cNvCxnSpPr/>
      </xdr:nvCxnSpPr>
      <xdr:spPr>
        <a:xfrm flipV="1">
          <a:off x="1952356" y="5458197"/>
          <a:ext cx="2340000" cy="0"/>
        </a:xfrm>
        <a:prstGeom prst="line">
          <a:avLst/>
        </a:prstGeom>
        <a:ln w="19050">
          <a:solidFill>
            <a:srgbClr val="005BBB"/>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397783</xdr:colOff>
      <xdr:row>5</xdr:row>
      <xdr:rowOff>2299855</xdr:rowOff>
    </xdr:from>
    <xdr:to>
      <xdr:col>2</xdr:col>
      <xdr:colOff>1837783</xdr:colOff>
      <xdr:row>5</xdr:row>
      <xdr:rowOff>2299855</xdr:rowOff>
    </xdr:to>
    <xdr:cxnSp macro="">
      <xdr:nvCxnSpPr>
        <xdr:cNvPr id="4" name="Connecteur droit 3">
          <a:extLst>
            <a:ext uri="{FF2B5EF4-FFF2-40B4-BE49-F238E27FC236}">
              <a16:creationId xmlns:a16="http://schemas.microsoft.com/office/drawing/2014/main" id="{00000000-0008-0000-0100-000004000000}"/>
            </a:ext>
          </a:extLst>
        </xdr:cNvPr>
        <xdr:cNvCxnSpPr/>
      </xdr:nvCxnSpPr>
      <xdr:spPr>
        <a:xfrm flipV="1">
          <a:off x="6757019" y="3810000"/>
          <a:ext cx="1440000" cy="0"/>
        </a:xfrm>
        <a:prstGeom prst="line">
          <a:avLst/>
        </a:prstGeom>
        <a:ln w="19050">
          <a:solidFill>
            <a:srgbClr val="001A7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803564</xdr:colOff>
      <xdr:row>5</xdr:row>
      <xdr:rowOff>1011382</xdr:rowOff>
    </xdr:from>
    <xdr:to>
      <xdr:col>1</xdr:col>
      <xdr:colOff>803564</xdr:colOff>
      <xdr:row>5</xdr:row>
      <xdr:rowOff>1278203</xdr:rowOff>
    </xdr:to>
    <xdr:cxnSp macro="">
      <xdr:nvCxnSpPr>
        <xdr:cNvPr id="5" name="Connecteur droit 4">
          <a:extLst>
            <a:ext uri="{FF2B5EF4-FFF2-40B4-BE49-F238E27FC236}">
              <a16:creationId xmlns:a16="http://schemas.microsoft.com/office/drawing/2014/main" id="{00000000-0008-0000-0100-000005000000}"/>
            </a:ext>
          </a:extLst>
        </xdr:cNvPr>
        <xdr:cNvCxnSpPr/>
      </xdr:nvCxnSpPr>
      <xdr:spPr>
        <a:xfrm flipH="1" flipV="1">
          <a:off x="5043055" y="2521527"/>
          <a:ext cx="0" cy="266821"/>
        </a:xfrm>
        <a:prstGeom prst="line">
          <a:avLst/>
        </a:prstGeom>
        <a:ln w="19050">
          <a:solidFill>
            <a:srgbClr val="C4D600"/>
          </a:solidFill>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243934</xdr:colOff>
      <xdr:row>1</xdr:row>
      <xdr:rowOff>81310</xdr:rowOff>
    </xdr:from>
    <xdr:to>
      <xdr:col>0</xdr:col>
      <xdr:colOff>1331185</xdr:colOff>
      <xdr:row>2</xdr:row>
      <xdr:rowOff>376298</xdr:rowOff>
    </xdr:to>
    <xdr:pic>
      <xdr:nvPicPr>
        <xdr:cNvPr id="19" name="Image 18" descr="EDF_Logo_blanc.png">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3" cstate="print"/>
        <a:stretch>
          <a:fillRect/>
        </a:stretch>
      </xdr:blipFill>
      <xdr:spPr>
        <a:xfrm>
          <a:off x="243934" y="256570"/>
          <a:ext cx="1077726" cy="463898"/>
        </a:xfrm>
        <a:prstGeom prst="rect">
          <a:avLst/>
        </a:prstGeom>
      </xdr:spPr>
    </xdr:pic>
    <xdr:clientData/>
  </xdr:twoCellAnchor>
  <xdr:twoCellAnchor>
    <xdr:from>
      <xdr:col>4</xdr:col>
      <xdr:colOff>1526397</xdr:colOff>
      <xdr:row>4</xdr:row>
      <xdr:rowOff>13850</xdr:rowOff>
    </xdr:from>
    <xdr:to>
      <xdr:col>7</xdr:col>
      <xdr:colOff>1992086</xdr:colOff>
      <xdr:row>5</xdr:row>
      <xdr:rowOff>277091</xdr:rowOff>
    </xdr:to>
    <xdr:sp macro="" textlink="">
      <xdr:nvSpPr>
        <xdr:cNvPr id="21" name="ZoneTexte 20">
          <a:extLst>
            <a:ext uri="{FF2B5EF4-FFF2-40B4-BE49-F238E27FC236}">
              <a16:creationId xmlns:a16="http://schemas.microsoft.com/office/drawing/2014/main" id="{00000000-0008-0000-0100-000015000000}"/>
            </a:ext>
          </a:extLst>
        </xdr:cNvPr>
        <xdr:cNvSpPr txBox="1"/>
      </xdr:nvSpPr>
      <xdr:spPr>
        <a:xfrm>
          <a:off x="12129083" y="1276593"/>
          <a:ext cx="7421660" cy="513612"/>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2000" b="1">
              <a:solidFill>
                <a:schemeClr val="bg1"/>
              </a:solidFill>
              <a:latin typeface="Arial" panose="020B0604020202020204" pitchFamily="34" charset="0"/>
              <a:cs typeface="Arial" panose="020B0604020202020204" pitchFamily="34" charset="0"/>
            </a:rPr>
            <a:t>Capacités électriques consolidées par intégration globale</a:t>
          </a:r>
        </a:p>
      </xdr:txBody>
    </xdr:sp>
    <xdr:clientData/>
  </xdr:twoCellAnchor>
  <xdr:twoCellAnchor>
    <xdr:from>
      <xdr:col>0</xdr:col>
      <xdr:colOff>1905290</xdr:colOff>
      <xdr:row>5</xdr:row>
      <xdr:rowOff>2439860</xdr:rowOff>
    </xdr:from>
    <xdr:to>
      <xdr:col>1</xdr:col>
      <xdr:colOff>68884</xdr:colOff>
      <xdr:row>5</xdr:row>
      <xdr:rowOff>3469319</xdr:rowOff>
    </xdr:to>
    <xdr:sp macro="" textlink="">
      <xdr:nvSpPr>
        <xdr:cNvPr id="25" name="ZoneTexte 24">
          <a:extLst>
            <a:ext uri="{FF2B5EF4-FFF2-40B4-BE49-F238E27FC236}">
              <a16:creationId xmlns:a16="http://schemas.microsoft.com/office/drawing/2014/main" id="{00000000-0008-0000-0100-000019000000}"/>
            </a:ext>
          </a:extLst>
        </xdr:cNvPr>
        <xdr:cNvSpPr txBox="1"/>
      </xdr:nvSpPr>
      <xdr:spPr>
        <a:xfrm>
          <a:off x="1905290" y="3977467"/>
          <a:ext cx="2286558" cy="1029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509E2F"/>
              </a:solidFill>
            </a:rPr>
            <a:t>Nouveau </a:t>
          </a:r>
          <a:br>
            <a:rPr lang="fr-FR" sz="1600" b="1">
              <a:solidFill>
                <a:srgbClr val="509E2F"/>
              </a:solidFill>
            </a:rPr>
          </a:br>
          <a:r>
            <a:rPr lang="fr-FR" sz="1600" b="1">
              <a:solidFill>
                <a:srgbClr val="509E2F"/>
              </a:solidFill>
            </a:rPr>
            <a:t>Renouvelable </a:t>
          </a:r>
          <a:r>
            <a:rPr lang="fr-FR" sz="1600" b="1" baseline="30000">
              <a:solidFill>
                <a:srgbClr val="509E2F"/>
              </a:solidFill>
            </a:rPr>
            <a:t>(5)</a:t>
          </a:r>
        </a:p>
        <a:p>
          <a:pPr algn="l"/>
          <a:r>
            <a:rPr lang="fr-FR" sz="1600" b="1" baseline="0">
              <a:solidFill>
                <a:srgbClr val="389933"/>
              </a:solidFill>
              <a:latin typeface="+mn-lt"/>
              <a:ea typeface="+mn-ea"/>
              <a:cs typeface="+mn-cs"/>
            </a:rPr>
            <a:t>10 </a:t>
          </a:r>
          <a:r>
            <a:rPr lang="fr-FR" sz="1600" b="1">
              <a:solidFill>
                <a:srgbClr val="389933"/>
              </a:solidFill>
              <a:latin typeface="+mn-lt"/>
              <a:ea typeface="+mn-ea"/>
              <a:cs typeface="+mn-cs"/>
            </a:rPr>
            <a:t>%</a:t>
          </a:r>
        </a:p>
      </xdr:txBody>
    </xdr:sp>
    <xdr:clientData/>
  </xdr:twoCellAnchor>
  <xdr:twoCellAnchor>
    <xdr:from>
      <xdr:col>1</xdr:col>
      <xdr:colOff>483668</xdr:colOff>
      <xdr:row>5</xdr:row>
      <xdr:rowOff>459917</xdr:rowOff>
    </xdr:from>
    <xdr:to>
      <xdr:col>1</xdr:col>
      <xdr:colOff>1318035</xdr:colOff>
      <xdr:row>5</xdr:row>
      <xdr:rowOff>1126668</xdr:rowOff>
    </xdr:to>
    <xdr:sp macro="" textlink="">
      <xdr:nvSpPr>
        <xdr:cNvPr id="26" name="ZoneTexte 25">
          <a:extLst>
            <a:ext uri="{FF2B5EF4-FFF2-40B4-BE49-F238E27FC236}">
              <a16:creationId xmlns:a16="http://schemas.microsoft.com/office/drawing/2014/main" id="{00000000-0008-0000-0100-00001A000000}"/>
            </a:ext>
          </a:extLst>
        </xdr:cNvPr>
        <xdr:cNvSpPr txBox="1"/>
      </xdr:nvSpPr>
      <xdr:spPr>
        <a:xfrm>
          <a:off x="4723159" y="1970062"/>
          <a:ext cx="834367" cy="666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C4D600"/>
              </a:solidFill>
            </a:rPr>
            <a:t>Gaz</a:t>
          </a:r>
        </a:p>
        <a:p>
          <a:pPr algn="l"/>
          <a:r>
            <a:rPr lang="fr-FR" sz="1600" b="1">
              <a:solidFill>
                <a:srgbClr val="C4D600"/>
              </a:solidFill>
            </a:rPr>
            <a:t>9 %</a:t>
          </a:r>
        </a:p>
      </xdr:txBody>
    </xdr:sp>
    <xdr:clientData/>
  </xdr:twoCellAnchor>
  <xdr:twoCellAnchor>
    <xdr:from>
      <xdr:col>0</xdr:col>
      <xdr:colOff>1905000</xdr:colOff>
      <xdr:row>5</xdr:row>
      <xdr:rowOff>1780713</xdr:rowOff>
    </xdr:from>
    <xdr:to>
      <xdr:col>1</xdr:col>
      <xdr:colOff>494</xdr:colOff>
      <xdr:row>5</xdr:row>
      <xdr:rowOff>2394465</xdr:rowOff>
    </xdr:to>
    <xdr:sp macro="" textlink="">
      <xdr:nvSpPr>
        <xdr:cNvPr id="27" name="ZoneTexte 26">
          <a:extLst>
            <a:ext uri="{FF2B5EF4-FFF2-40B4-BE49-F238E27FC236}">
              <a16:creationId xmlns:a16="http://schemas.microsoft.com/office/drawing/2014/main" id="{00000000-0008-0000-0100-00001B000000}"/>
            </a:ext>
          </a:extLst>
        </xdr:cNvPr>
        <xdr:cNvSpPr txBox="1"/>
      </xdr:nvSpPr>
      <xdr:spPr>
        <a:xfrm>
          <a:off x="1905000" y="3293827"/>
          <a:ext cx="2340923"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fr-FR" sz="1600" b="1">
              <a:solidFill>
                <a:srgbClr val="FFC000"/>
              </a:solidFill>
            </a:rPr>
            <a:t>Charbon</a:t>
          </a:r>
        </a:p>
        <a:p>
          <a:pPr algn="l"/>
          <a:r>
            <a:rPr lang="fr-FR" sz="1600" b="1" baseline="0">
              <a:solidFill>
                <a:srgbClr val="FFC000"/>
              </a:solidFill>
            </a:rPr>
            <a:t>3 </a:t>
          </a:r>
          <a:r>
            <a:rPr lang="fr-FR" sz="1600" b="1">
              <a:solidFill>
                <a:srgbClr val="FFC000"/>
              </a:solidFill>
            </a:rPr>
            <a:t>%</a:t>
          </a:r>
        </a:p>
      </xdr:txBody>
    </xdr:sp>
    <xdr:clientData/>
  </xdr:twoCellAnchor>
  <xdr:twoCellAnchor>
    <xdr:from>
      <xdr:col>0</xdr:col>
      <xdr:colOff>1948544</xdr:colOff>
      <xdr:row>5</xdr:row>
      <xdr:rowOff>954769</xdr:rowOff>
    </xdr:from>
    <xdr:to>
      <xdr:col>0</xdr:col>
      <xdr:colOff>2825860</xdr:colOff>
      <xdr:row>5</xdr:row>
      <xdr:rowOff>1568521</xdr:rowOff>
    </xdr:to>
    <xdr:sp macro="" textlink="">
      <xdr:nvSpPr>
        <xdr:cNvPr id="28" name="ZoneTexte 27">
          <a:extLst>
            <a:ext uri="{FF2B5EF4-FFF2-40B4-BE49-F238E27FC236}">
              <a16:creationId xmlns:a16="http://schemas.microsoft.com/office/drawing/2014/main" id="{00000000-0008-0000-0100-00001C000000}"/>
            </a:ext>
          </a:extLst>
        </xdr:cNvPr>
        <xdr:cNvSpPr txBox="1"/>
      </xdr:nvSpPr>
      <xdr:spPr>
        <a:xfrm>
          <a:off x="1948544" y="2467883"/>
          <a:ext cx="877316"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FE5815"/>
              </a:solidFill>
            </a:rPr>
            <a:t>Fioul</a:t>
          </a:r>
        </a:p>
        <a:p>
          <a:pPr algn="l"/>
          <a:r>
            <a:rPr lang="fr-FR" sz="1600" b="1">
              <a:solidFill>
                <a:srgbClr val="FE5815"/>
              </a:solidFill>
            </a:rPr>
            <a:t>3 %</a:t>
          </a:r>
        </a:p>
      </xdr:txBody>
    </xdr:sp>
    <xdr:clientData/>
  </xdr:twoCellAnchor>
  <xdr:twoCellAnchor>
    <xdr:from>
      <xdr:col>0</xdr:col>
      <xdr:colOff>2027072</xdr:colOff>
      <xdr:row>5</xdr:row>
      <xdr:rowOff>1800600</xdr:rowOff>
    </xdr:from>
    <xdr:to>
      <xdr:col>0</xdr:col>
      <xdr:colOff>4115072</xdr:colOff>
      <xdr:row>5</xdr:row>
      <xdr:rowOff>1800600</xdr:rowOff>
    </xdr:to>
    <xdr:cxnSp macro="">
      <xdr:nvCxnSpPr>
        <xdr:cNvPr id="30" name="Connecteur droit 29">
          <a:extLst>
            <a:ext uri="{FF2B5EF4-FFF2-40B4-BE49-F238E27FC236}">
              <a16:creationId xmlns:a16="http://schemas.microsoft.com/office/drawing/2014/main" id="{00000000-0008-0000-0100-00001E000000}"/>
            </a:ext>
          </a:extLst>
        </xdr:cNvPr>
        <xdr:cNvCxnSpPr/>
      </xdr:nvCxnSpPr>
      <xdr:spPr>
        <a:xfrm flipV="1">
          <a:off x="2027072" y="3313714"/>
          <a:ext cx="2088000" cy="0"/>
        </a:xfrm>
        <a:prstGeom prst="line">
          <a:avLst/>
        </a:prstGeom>
        <a:ln w="19050">
          <a:solidFill>
            <a:srgbClr val="FFC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2024743</xdr:colOff>
      <xdr:row>5</xdr:row>
      <xdr:rowOff>1501871</xdr:rowOff>
    </xdr:from>
    <xdr:to>
      <xdr:col>1</xdr:col>
      <xdr:colOff>109071</xdr:colOff>
      <xdr:row>5</xdr:row>
      <xdr:rowOff>1502229</xdr:rowOff>
    </xdr:to>
    <xdr:cxnSp macro="">
      <xdr:nvCxnSpPr>
        <xdr:cNvPr id="31" name="Connecteur droit 30">
          <a:extLst>
            <a:ext uri="{FF2B5EF4-FFF2-40B4-BE49-F238E27FC236}">
              <a16:creationId xmlns:a16="http://schemas.microsoft.com/office/drawing/2014/main" id="{00000000-0008-0000-0100-00001F000000}"/>
            </a:ext>
          </a:extLst>
        </xdr:cNvPr>
        <xdr:cNvCxnSpPr/>
      </xdr:nvCxnSpPr>
      <xdr:spPr>
        <a:xfrm flipV="1">
          <a:off x="2024743" y="3014985"/>
          <a:ext cx="2329757" cy="358"/>
        </a:xfrm>
        <a:prstGeom prst="line">
          <a:avLst/>
        </a:prstGeom>
        <a:ln w="19050">
          <a:solidFill>
            <a:srgbClr val="FE5815"/>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2715491</xdr:colOff>
      <xdr:row>4</xdr:row>
      <xdr:rowOff>8410</xdr:rowOff>
    </xdr:from>
    <xdr:to>
      <xdr:col>3</xdr:col>
      <xdr:colOff>508000</xdr:colOff>
      <xdr:row>5</xdr:row>
      <xdr:rowOff>258102</xdr:rowOff>
    </xdr:to>
    <xdr:sp macro="" textlink="">
      <xdr:nvSpPr>
        <xdr:cNvPr id="34" name="ZoneTexte 33">
          <a:extLst>
            <a:ext uri="{FF2B5EF4-FFF2-40B4-BE49-F238E27FC236}">
              <a16:creationId xmlns:a16="http://schemas.microsoft.com/office/drawing/2014/main" id="{00000000-0008-0000-0100-000022000000}"/>
            </a:ext>
          </a:extLst>
        </xdr:cNvPr>
        <xdr:cNvSpPr txBox="1"/>
      </xdr:nvSpPr>
      <xdr:spPr>
        <a:xfrm>
          <a:off x="2715491" y="1287481"/>
          <a:ext cx="6446652" cy="512764"/>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solidFill>
                <a:schemeClr val="bg1"/>
              </a:solidFill>
              <a:latin typeface="Arial" panose="020B0604020202020204" pitchFamily="34" charset="0"/>
              <a:cs typeface="Arial" panose="020B0604020202020204" pitchFamily="34" charset="0"/>
            </a:rPr>
            <a:t>Capacités électriques nettes installées du Groupe</a:t>
          </a:r>
        </a:p>
      </xdr:txBody>
    </xdr:sp>
    <xdr:clientData/>
  </xdr:twoCellAnchor>
  <xdr:twoCellAnchor>
    <xdr:from>
      <xdr:col>1</xdr:col>
      <xdr:colOff>219789</xdr:colOff>
      <xdr:row>5</xdr:row>
      <xdr:rowOff>2511568</xdr:rowOff>
    </xdr:from>
    <xdr:to>
      <xdr:col>1</xdr:col>
      <xdr:colOff>1933575</xdr:colOff>
      <xdr:row>5</xdr:row>
      <xdr:rowOff>3384405</xdr:rowOff>
    </xdr:to>
    <xdr:sp macro="" textlink="">
      <xdr:nvSpPr>
        <xdr:cNvPr id="13" name="ZoneTexte 12">
          <a:extLst>
            <a:ext uri="{FF2B5EF4-FFF2-40B4-BE49-F238E27FC236}">
              <a16:creationId xmlns:a16="http://schemas.microsoft.com/office/drawing/2014/main" id="{00000000-0008-0000-0100-00000D000000}"/>
            </a:ext>
          </a:extLst>
        </xdr:cNvPr>
        <xdr:cNvSpPr txBox="1"/>
      </xdr:nvSpPr>
      <xdr:spPr>
        <a:xfrm>
          <a:off x="4545727" y="4035568"/>
          <a:ext cx="1713786" cy="872837"/>
        </a:xfrm>
        <a:prstGeom prst="rect">
          <a:avLst/>
        </a:prstGeom>
        <a:solidFill>
          <a:sysClr val="window" lastClr="FFFFFF"/>
        </a:solidFill>
        <a:ln w="9525"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2000" b="1">
              <a:solidFill>
                <a:sysClr val="windowText" lastClr="000000"/>
              </a:solidFill>
            </a:rPr>
            <a:t>Total</a:t>
          </a:r>
          <a:r>
            <a:rPr lang="fr-FR" sz="2000" b="1" baseline="0">
              <a:solidFill>
                <a:sysClr val="windowText" lastClr="000000"/>
              </a:solidFill>
            </a:rPr>
            <a:t> Groupe</a:t>
          </a:r>
          <a:endParaRPr lang="fr-FR" sz="2000" b="1">
            <a:solidFill>
              <a:sysClr val="windowText" lastClr="000000"/>
            </a:solidFill>
          </a:endParaRPr>
        </a:p>
        <a:p>
          <a:pPr algn="ctr"/>
          <a:r>
            <a:rPr lang="fr-FR" sz="2000" b="1">
              <a:solidFill>
                <a:sysClr val="windowText" lastClr="000000"/>
              </a:solidFill>
            </a:rPr>
            <a:t>122 591</a:t>
          </a:r>
        </a:p>
      </xdr:txBody>
    </xdr:sp>
    <xdr:clientData/>
  </xdr:twoCellAnchor>
  <xdr:twoCellAnchor>
    <xdr:from>
      <xdr:col>2</xdr:col>
      <xdr:colOff>886689</xdr:colOff>
      <xdr:row>5</xdr:row>
      <xdr:rowOff>1731816</xdr:rowOff>
    </xdr:from>
    <xdr:to>
      <xdr:col>3</xdr:col>
      <xdr:colOff>674916</xdr:colOff>
      <xdr:row>5</xdr:row>
      <xdr:rowOff>2576943</xdr:rowOff>
    </xdr:to>
    <xdr:sp macro="" textlink="">
      <xdr:nvSpPr>
        <xdr:cNvPr id="33" name="ZoneTexte 32">
          <a:extLst>
            <a:ext uri="{FF2B5EF4-FFF2-40B4-BE49-F238E27FC236}">
              <a16:creationId xmlns:a16="http://schemas.microsoft.com/office/drawing/2014/main" id="{00000000-0008-0000-0100-000021000000}"/>
            </a:ext>
          </a:extLst>
        </xdr:cNvPr>
        <xdr:cNvSpPr txBox="1"/>
      </xdr:nvSpPr>
      <xdr:spPr>
        <a:xfrm>
          <a:off x="7245925" y="3241961"/>
          <a:ext cx="1907973" cy="845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600" b="1" baseline="0">
              <a:solidFill>
                <a:srgbClr val="002060"/>
              </a:solidFill>
            </a:rPr>
            <a:t>56 %</a:t>
          </a:r>
          <a:r>
            <a:rPr lang="fr-FR" sz="1600" b="1">
              <a:solidFill>
                <a:srgbClr val="002060"/>
              </a:solidFill>
            </a:rPr>
            <a:t> </a:t>
          </a:r>
        </a:p>
        <a:p>
          <a:r>
            <a:rPr lang="fr-FR" sz="1600" b="1">
              <a:solidFill>
                <a:srgbClr val="001A70"/>
              </a:solidFill>
            </a:rPr>
            <a:t>Nucléaire</a:t>
          </a:r>
        </a:p>
      </xdr:txBody>
    </xdr:sp>
    <xdr:clientData/>
  </xdr:twoCellAnchor>
  <xdr:twoCellAnchor>
    <xdr:from>
      <xdr:col>1</xdr:col>
      <xdr:colOff>498765</xdr:colOff>
      <xdr:row>5</xdr:row>
      <xdr:rowOff>1001116</xdr:rowOff>
    </xdr:from>
    <xdr:to>
      <xdr:col>1</xdr:col>
      <xdr:colOff>1038765</xdr:colOff>
      <xdr:row>5</xdr:row>
      <xdr:rowOff>1001116</xdr:rowOff>
    </xdr:to>
    <xdr:cxnSp macro="">
      <xdr:nvCxnSpPr>
        <xdr:cNvPr id="38" name="Connecteur droit 37">
          <a:extLst>
            <a:ext uri="{FF2B5EF4-FFF2-40B4-BE49-F238E27FC236}">
              <a16:creationId xmlns:a16="http://schemas.microsoft.com/office/drawing/2014/main" id="{00000000-0008-0000-0100-000026000000}"/>
            </a:ext>
          </a:extLst>
        </xdr:cNvPr>
        <xdr:cNvCxnSpPr/>
      </xdr:nvCxnSpPr>
      <xdr:spPr>
        <a:xfrm flipH="1">
          <a:off x="4738256" y="2511261"/>
          <a:ext cx="540000" cy="0"/>
        </a:xfrm>
        <a:prstGeom prst="line">
          <a:avLst/>
        </a:prstGeom>
        <a:ln w="19050">
          <a:solidFill>
            <a:srgbClr val="C4D6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1368415</xdr:colOff>
      <xdr:row>5</xdr:row>
      <xdr:rowOff>3961127</xdr:rowOff>
    </xdr:from>
    <xdr:to>
      <xdr:col>5</xdr:col>
      <xdr:colOff>807137</xdr:colOff>
      <xdr:row>5</xdr:row>
      <xdr:rowOff>4574879</xdr:rowOff>
    </xdr:to>
    <xdr:sp macro="" textlink="">
      <xdr:nvSpPr>
        <xdr:cNvPr id="41" name="ZoneTexte 40">
          <a:extLst>
            <a:ext uri="{FF2B5EF4-FFF2-40B4-BE49-F238E27FC236}">
              <a16:creationId xmlns:a16="http://schemas.microsoft.com/office/drawing/2014/main" id="{00000000-0008-0000-0100-000029000000}"/>
            </a:ext>
          </a:extLst>
        </xdr:cNvPr>
        <xdr:cNvSpPr txBox="1"/>
      </xdr:nvSpPr>
      <xdr:spPr>
        <a:xfrm>
          <a:off x="12017365" y="5447027"/>
          <a:ext cx="1839022"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005BBB"/>
              </a:solidFill>
            </a:rPr>
            <a:t>Hydraulique</a:t>
          </a:r>
        </a:p>
        <a:p>
          <a:pPr algn="l"/>
          <a:r>
            <a:rPr lang="fr-FR" sz="1600" b="1">
              <a:solidFill>
                <a:srgbClr val="005BBB"/>
              </a:solidFill>
              <a:latin typeface="+mn-lt"/>
              <a:ea typeface="+mn-ea"/>
              <a:cs typeface="+mn-cs"/>
            </a:rPr>
            <a:t>18</a:t>
          </a:r>
          <a:r>
            <a:rPr lang="fr-FR" sz="1600" b="1" baseline="0">
              <a:solidFill>
                <a:srgbClr val="005BBB"/>
              </a:solidFill>
              <a:latin typeface="+mn-lt"/>
              <a:ea typeface="+mn-ea"/>
              <a:cs typeface="+mn-cs"/>
            </a:rPr>
            <a:t> </a:t>
          </a:r>
          <a:r>
            <a:rPr lang="fr-FR" sz="1600" b="1">
              <a:solidFill>
                <a:srgbClr val="005BBB"/>
              </a:solidFill>
              <a:latin typeface="+mn-lt"/>
              <a:ea typeface="+mn-ea"/>
              <a:cs typeface="+mn-cs"/>
            </a:rPr>
            <a:t>%</a:t>
          </a:r>
        </a:p>
      </xdr:txBody>
    </xdr:sp>
    <xdr:clientData/>
  </xdr:twoCellAnchor>
  <xdr:twoCellAnchor>
    <xdr:from>
      <xdr:col>4</xdr:col>
      <xdr:colOff>1355355</xdr:colOff>
      <xdr:row>5</xdr:row>
      <xdr:rowOff>2498274</xdr:rowOff>
    </xdr:from>
    <xdr:to>
      <xdr:col>5</xdr:col>
      <xdr:colOff>562926</xdr:colOff>
      <xdr:row>5</xdr:row>
      <xdr:rowOff>2498274</xdr:rowOff>
    </xdr:to>
    <xdr:cxnSp macro="">
      <xdr:nvCxnSpPr>
        <xdr:cNvPr id="42" name="Connecteur droit 41">
          <a:extLst>
            <a:ext uri="{FF2B5EF4-FFF2-40B4-BE49-F238E27FC236}">
              <a16:creationId xmlns:a16="http://schemas.microsoft.com/office/drawing/2014/main" id="{00000000-0008-0000-0100-00002A000000}"/>
            </a:ext>
          </a:extLst>
        </xdr:cNvPr>
        <xdr:cNvCxnSpPr/>
      </xdr:nvCxnSpPr>
      <xdr:spPr>
        <a:xfrm flipV="1">
          <a:off x="11683176" y="4035881"/>
          <a:ext cx="1548000" cy="0"/>
        </a:xfrm>
        <a:prstGeom prst="line">
          <a:avLst/>
        </a:prstGeom>
        <a:ln w="19050">
          <a:solidFill>
            <a:srgbClr val="509E2F"/>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1435777</xdr:colOff>
      <xdr:row>5</xdr:row>
      <xdr:rowOff>3945083</xdr:rowOff>
    </xdr:from>
    <xdr:to>
      <xdr:col>5</xdr:col>
      <xdr:colOff>1185086</xdr:colOff>
      <xdr:row>5</xdr:row>
      <xdr:rowOff>3945083</xdr:rowOff>
    </xdr:to>
    <xdr:cxnSp macro="">
      <xdr:nvCxnSpPr>
        <xdr:cNvPr id="43" name="Connecteur droit 42">
          <a:extLst>
            <a:ext uri="{FF2B5EF4-FFF2-40B4-BE49-F238E27FC236}">
              <a16:creationId xmlns:a16="http://schemas.microsoft.com/office/drawing/2014/main" id="{00000000-0008-0000-0100-00002B000000}"/>
            </a:ext>
          </a:extLst>
        </xdr:cNvPr>
        <xdr:cNvCxnSpPr/>
      </xdr:nvCxnSpPr>
      <xdr:spPr>
        <a:xfrm flipV="1">
          <a:off x="12034504" y="5455228"/>
          <a:ext cx="2160000" cy="0"/>
        </a:xfrm>
        <a:prstGeom prst="line">
          <a:avLst/>
        </a:prstGeom>
        <a:ln w="19050">
          <a:solidFill>
            <a:srgbClr val="005BBB"/>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1201346</xdr:colOff>
      <xdr:row>5</xdr:row>
      <xdr:rowOff>2299855</xdr:rowOff>
    </xdr:from>
    <xdr:to>
      <xdr:col>7</xdr:col>
      <xdr:colOff>521600</xdr:colOff>
      <xdr:row>5</xdr:row>
      <xdr:rowOff>2299855</xdr:rowOff>
    </xdr:to>
    <xdr:cxnSp macro="">
      <xdr:nvCxnSpPr>
        <xdr:cNvPr id="44" name="Connecteur droit 43">
          <a:extLst>
            <a:ext uri="{FF2B5EF4-FFF2-40B4-BE49-F238E27FC236}">
              <a16:creationId xmlns:a16="http://schemas.microsoft.com/office/drawing/2014/main" id="{00000000-0008-0000-0100-00002C000000}"/>
            </a:ext>
          </a:extLst>
        </xdr:cNvPr>
        <xdr:cNvCxnSpPr/>
      </xdr:nvCxnSpPr>
      <xdr:spPr>
        <a:xfrm flipV="1">
          <a:off x="16621455" y="3810000"/>
          <a:ext cx="1440000" cy="0"/>
        </a:xfrm>
        <a:prstGeom prst="line">
          <a:avLst/>
        </a:prstGeom>
        <a:ln w="19050">
          <a:solidFill>
            <a:srgbClr val="001A7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1898073</xdr:colOff>
      <xdr:row>5</xdr:row>
      <xdr:rowOff>1011382</xdr:rowOff>
    </xdr:from>
    <xdr:to>
      <xdr:col>5</xdr:col>
      <xdr:colOff>1898073</xdr:colOff>
      <xdr:row>5</xdr:row>
      <xdr:rowOff>1278203</xdr:rowOff>
    </xdr:to>
    <xdr:cxnSp macro="">
      <xdr:nvCxnSpPr>
        <xdr:cNvPr id="45" name="Connecteur droit 44">
          <a:extLst>
            <a:ext uri="{FF2B5EF4-FFF2-40B4-BE49-F238E27FC236}">
              <a16:creationId xmlns:a16="http://schemas.microsoft.com/office/drawing/2014/main" id="{00000000-0008-0000-0100-00002D000000}"/>
            </a:ext>
          </a:extLst>
        </xdr:cNvPr>
        <xdr:cNvCxnSpPr/>
      </xdr:nvCxnSpPr>
      <xdr:spPr>
        <a:xfrm flipH="1" flipV="1">
          <a:off x="14907491" y="2521527"/>
          <a:ext cx="0" cy="266821"/>
        </a:xfrm>
        <a:prstGeom prst="line">
          <a:avLst/>
        </a:prstGeom>
        <a:ln w="19050">
          <a:solidFill>
            <a:srgbClr val="C4D6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1306377</xdr:colOff>
      <xdr:row>5</xdr:row>
      <xdr:rowOff>2509991</xdr:rowOff>
    </xdr:from>
    <xdr:to>
      <xdr:col>5</xdr:col>
      <xdr:colOff>1298771</xdr:colOff>
      <xdr:row>5</xdr:row>
      <xdr:rowOff>3539450</xdr:rowOff>
    </xdr:to>
    <xdr:sp macro="" textlink="">
      <xdr:nvSpPr>
        <xdr:cNvPr id="46" name="ZoneTexte 45">
          <a:extLst>
            <a:ext uri="{FF2B5EF4-FFF2-40B4-BE49-F238E27FC236}">
              <a16:creationId xmlns:a16="http://schemas.microsoft.com/office/drawing/2014/main" id="{00000000-0008-0000-0100-00002E000000}"/>
            </a:ext>
          </a:extLst>
        </xdr:cNvPr>
        <xdr:cNvSpPr txBox="1"/>
      </xdr:nvSpPr>
      <xdr:spPr>
        <a:xfrm>
          <a:off x="11634198" y="4047598"/>
          <a:ext cx="2332823" cy="1029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509E2F"/>
              </a:solidFill>
            </a:rPr>
            <a:t>Nouveau </a:t>
          </a:r>
          <a:br>
            <a:rPr lang="fr-FR" sz="1600" b="1">
              <a:solidFill>
                <a:srgbClr val="509E2F"/>
              </a:solidFill>
            </a:rPr>
          </a:br>
          <a:r>
            <a:rPr lang="fr-FR" sz="1600" b="1">
              <a:solidFill>
                <a:srgbClr val="509E2F"/>
              </a:solidFill>
            </a:rPr>
            <a:t>Renouvelable</a:t>
          </a:r>
          <a:r>
            <a:rPr lang="fr-FR" sz="1600" b="1" baseline="30000">
              <a:solidFill>
                <a:srgbClr val="509E2F"/>
              </a:solidFill>
            </a:rPr>
            <a:t>(5)</a:t>
          </a:r>
        </a:p>
        <a:p>
          <a:pPr algn="l"/>
          <a:r>
            <a:rPr lang="fr-FR" sz="1600" b="1" baseline="0">
              <a:solidFill>
                <a:schemeClr val="accent6"/>
              </a:solidFill>
              <a:latin typeface="+mn-lt"/>
              <a:ea typeface="+mn-ea"/>
              <a:cs typeface="+mn-cs"/>
            </a:rPr>
            <a:t>8 </a:t>
          </a:r>
          <a:r>
            <a:rPr lang="fr-FR" sz="1600" b="1">
              <a:solidFill>
                <a:schemeClr val="accent6"/>
              </a:solidFill>
              <a:latin typeface="+mn-lt"/>
              <a:ea typeface="+mn-ea"/>
              <a:cs typeface="+mn-cs"/>
            </a:rPr>
            <a:t>%</a:t>
          </a:r>
        </a:p>
      </xdr:txBody>
    </xdr:sp>
    <xdr:clientData/>
  </xdr:twoCellAnchor>
  <xdr:twoCellAnchor>
    <xdr:from>
      <xdr:col>5</xdr:col>
      <xdr:colOff>1578177</xdr:colOff>
      <xdr:row>5</xdr:row>
      <xdr:rowOff>459917</xdr:rowOff>
    </xdr:from>
    <xdr:to>
      <xdr:col>6</xdr:col>
      <xdr:colOff>1853</xdr:colOff>
      <xdr:row>5</xdr:row>
      <xdr:rowOff>1126668</xdr:rowOff>
    </xdr:to>
    <xdr:sp macro="" textlink="">
      <xdr:nvSpPr>
        <xdr:cNvPr id="47" name="ZoneTexte 46">
          <a:extLst>
            <a:ext uri="{FF2B5EF4-FFF2-40B4-BE49-F238E27FC236}">
              <a16:creationId xmlns:a16="http://schemas.microsoft.com/office/drawing/2014/main" id="{00000000-0008-0000-0100-00002F000000}"/>
            </a:ext>
          </a:extLst>
        </xdr:cNvPr>
        <xdr:cNvSpPr txBox="1"/>
      </xdr:nvSpPr>
      <xdr:spPr>
        <a:xfrm>
          <a:off x="14587595" y="1970062"/>
          <a:ext cx="834367" cy="666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C4D600"/>
              </a:solidFill>
            </a:rPr>
            <a:t>Gaz</a:t>
          </a:r>
        </a:p>
        <a:p>
          <a:pPr algn="l"/>
          <a:r>
            <a:rPr lang="fr-FR" sz="1600" b="1">
              <a:solidFill>
                <a:srgbClr val="C4D600"/>
              </a:solidFill>
            </a:rPr>
            <a:t>9 %</a:t>
          </a:r>
        </a:p>
      </xdr:txBody>
    </xdr:sp>
    <xdr:clientData/>
  </xdr:twoCellAnchor>
  <xdr:twoCellAnchor>
    <xdr:from>
      <xdr:col>4</xdr:col>
      <xdr:colOff>1351871</xdr:colOff>
      <xdr:row>5</xdr:row>
      <xdr:rowOff>1029479</xdr:rowOff>
    </xdr:from>
    <xdr:to>
      <xdr:col>4</xdr:col>
      <xdr:colOff>2045304</xdr:colOff>
      <xdr:row>5</xdr:row>
      <xdr:rowOff>1643231</xdr:rowOff>
    </xdr:to>
    <xdr:sp macro="" textlink="">
      <xdr:nvSpPr>
        <xdr:cNvPr id="49" name="ZoneTexte 48">
          <a:extLst>
            <a:ext uri="{FF2B5EF4-FFF2-40B4-BE49-F238E27FC236}">
              <a16:creationId xmlns:a16="http://schemas.microsoft.com/office/drawing/2014/main" id="{00000000-0008-0000-0100-000031000000}"/>
            </a:ext>
          </a:extLst>
        </xdr:cNvPr>
        <xdr:cNvSpPr txBox="1"/>
      </xdr:nvSpPr>
      <xdr:spPr>
        <a:xfrm>
          <a:off x="11679692" y="2567086"/>
          <a:ext cx="693433"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FE5815"/>
              </a:solidFill>
            </a:rPr>
            <a:t>Fioul</a:t>
          </a:r>
        </a:p>
        <a:p>
          <a:pPr algn="l"/>
          <a:r>
            <a:rPr lang="fr-FR" sz="1600" b="1">
              <a:solidFill>
                <a:srgbClr val="FE5815"/>
              </a:solidFill>
            </a:rPr>
            <a:t>3 %</a:t>
          </a:r>
        </a:p>
      </xdr:txBody>
    </xdr:sp>
    <xdr:clientData/>
  </xdr:twoCellAnchor>
  <xdr:twoCellAnchor>
    <xdr:from>
      <xdr:col>4</xdr:col>
      <xdr:colOff>1458792</xdr:colOff>
      <xdr:row>5</xdr:row>
      <xdr:rowOff>1805992</xdr:rowOff>
    </xdr:from>
    <xdr:to>
      <xdr:col>5</xdr:col>
      <xdr:colOff>848101</xdr:colOff>
      <xdr:row>5</xdr:row>
      <xdr:rowOff>1805992</xdr:rowOff>
    </xdr:to>
    <xdr:cxnSp macro="">
      <xdr:nvCxnSpPr>
        <xdr:cNvPr id="50" name="Connecteur droit 49">
          <a:extLst>
            <a:ext uri="{FF2B5EF4-FFF2-40B4-BE49-F238E27FC236}">
              <a16:creationId xmlns:a16="http://schemas.microsoft.com/office/drawing/2014/main" id="{00000000-0008-0000-0100-000032000000}"/>
            </a:ext>
          </a:extLst>
        </xdr:cNvPr>
        <xdr:cNvCxnSpPr/>
      </xdr:nvCxnSpPr>
      <xdr:spPr>
        <a:xfrm flipV="1">
          <a:off x="11786613" y="3343599"/>
          <a:ext cx="1729738" cy="0"/>
        </a:xfrm>
        <a:prstGeom prst="line">
          <a:avLst/>
        </a:prstGeom>
        <a:ln w="19050">
          <a:solidFill>
            <a:srgbClr val="FFC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1431859</xdr:colOff>
      <xdr:row>5</xdr:row>
      <xdr:rowOff>1591522</xdr:rowOff>
    </xdr:from>
    <xdr:to>
      <xdr:col>5</xdr:col>
      <xdr:colOff>1181168</xdr:colOff>
      <xdr:row>5</xdr:row>
      <xdr:rowOff>1591522</xdr:rowOff>
    </xdr:to>
    <xdr:cxnSp macro="">
      <xdr:nvCxnSpPr>
        <xdr:cNvPr id="51" name="Connecteur droit 50">
          <a:extLst>
            <a:ext uri="{FF2B5EF4-FFF2-40B4-BE49-F238E27FC236}">
              <a16:creationId xmlns:a16="http://schemas.microsoft.com/office/drawing/2014/main" id="{00000000-0008-0000-0100-000033000000}"/>
            </a:ext>
          </a:extLst>
        </xdr:cNvPr>
        <xdr:cNvCxnSpPr/>
      </xdr:nvCxnSpPr>
      <xdr:spPr>
        <a:xfrm>
          <a:off x="12256741" y="3130463"/>
          <a:ext cx="2199662" cy="0"/>
        </a:xfrm>
        <a:prstGeom prst="line">
          <a:avLst/>
        </a:prstGeom>
        <a:ln w="19050">
          <a:solidFill>
            <a:srgbClr val="FE5815"/>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1690252</xdr:colOff>
      <xdr:row>5</xdr:row>
      <xdr:rowOff>1731816</xdr:rowOff>
    </xdr:from>
    <xdr:to>
      <xdr:col>7</xdr:col>
      <xdr:colOff>1478479</xdr:colOff>
      <xdr:row>5</xdr:row>
      <xdr:rowOff>2576943</xdr:rowOff>
    </xdr:to>
    <xdr:sp macro="" textlink="">
      <xdr:nvSpPr>
        <xdr:cNvPr id="52" name="ZoneTexte 51">
          <a:extLst>
            <a:ext uri="{FF2B5EF4-FFF2-40B4-BE49-F238E27FC236}">
              <a16:creationId xmlns:a16="http://schemas.microsoft.com/office/drawing/2014/main" id="{00000000-0008-0000-0100-000034000000}"/>
            </a:ext>
          </a:extLst>
        </xdr:cNvPr>
        <xdr:cNvSpPr txBox="1"/>
      </xdr:nvSpPr>
      <xdr:spPr>
        <a:xfrm>
          <a:off x="17110361" y="3241961"/>
          <a:ext cx="1907973" cy="845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600" b="1" baseline="0">
              <a:solidFill>
                <a:srgbClr val="002060"/>
              </a:solidFill>
            </a:rPr>
            <a:t>59 %</a:t>
          </a:r>
          <a:endParaRPr lang="fr-FR" sz="1600" b="1">
            <a:solidFill>
              <a:srgbClr val="002060"/>
            </a:solidFill>
          </a:endParaRPr>
        </a:p>
        <a:p>
          <a:r>
            <a:rPr lang="fr-FR" sz="1600" b="1">
              <a:solidFill>
                <a:srgbClr val="002060"/>
              </a:solidFill>
            </a:rPr>
            <a:t>Nucléaire</a:t>
          </a:r>
        </a:p>
      </xdr:txBody>
    </xdr:sp>
    <xdr:clientData/>
  </xdr:twoCellAnchor>
  <xdr:twoCellAnchor>
    <xdr:from>
      <xdr:col>5</xdr:col>
      <xdr:colOff>1593274</xdr:colOff>
      <xdr:row>5</xdr:row>
      <xdr:rowOff>1001116</xdr:rowOff>
    </xdr:from>
    <xdr:to>
      <xdr:col>5</xdr:col>
      <xdr:colOff>2133274</xdr:colOff>
      <xdr:row>5</xdr:row>
      <xdr:rowOff>1001116</xdr:rowOff>
    </xdr:to>
    <xdr:cxnSp macro="">
      <xdr:nvCxnSpPr>
        <xdr:cNvPr id="53" name="Connecteur droit 52">
          <a:extLst>
            <a:ext uri="{FF2B5EF4-FFF2-40B4-BE49-F238E27FC236}">
              <a16:creationId xmlns:a16="http://schemas.microsoft.com/office/drawing/2014/main" id="{00000000-0008-0000-0100-000035000000}"/>
            </a:ext>
          </a:extLst>
        </xdr:cNvPr>
        <xdr:cNvCxnSpPr/>
      </xdr:nvCxnSpPr>
      <xdr:spPr>
        <a:xfrm flipH="1">
          <a:off x="14602692" y="2511261"/>
          <a:ext cx="540000" cy="0"/>
        </a:xfrm>
        <a:prstGeom prst="line">
          <a:avLst/>
        </a:prstGeom>
        <a:ln w="19050">
          <a:solidFill>
            <a:srgbClr val="C4D6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1278797</xdr:colOff>
      <xdr:row>5</xdr:row>
      <xdr:rowOff>2563090</xdr:rowOff>
    </xdr:from>
    <xdr:to>
      <xdr:col>6</xdr:col>
      <xdr:colOff>581892</xdr:colOff>
      <xdr:row>5</xdr:row>
      <xdr:rowOff>3435927</xdr:rowOff>
    </xdr:to>
    <xdr:sp macro="" textlink="">
      <xdr:nvSpPr>
        <xdr:cNvPr id="54" name="ZoneTexte 53">
          <a:extLst>
            <a:ext uri="{FF2B5EF4-FFF2-40B4-BE49-F238E27FC236}">
              <a16:creationId xmlns:a16="http://schemas.microsoft.com/office/drawing/2014/main" id="{00000000-0008-0000-0100-000036000000}"/>
            </a:ext>
          </a:extLst>
        </xdr:cNvPr>
        <xdr:cNvSpPr txBox="1"/>
      </xdr:nvSpPr>
      <xdr:spPr>
        <a:xfrm>
          <a:off x="14558235" y="4087090"/>
          <a:ext cx="1755782" cy="872837"/>
        </a:xfrm>
        <a:prstGeom prst="rect">
          <a:avLst/>
        </a:prstGeom>
        <a:solidFill>
          <a:schemeClr val="lt1"/>
        </a:solidFill>
        <a:ln w="9525"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2000" b="1">
              <a:solidFill>
                <a:sysClr val="windowText" lastClr="000000"/>
              </a:solidFill>
            </a:rPr>
            <a:t>Total</a:t>
          </a:r>
          <a:r>
            <a:rPr lang="fr-FR" sz="2000" b="1" baseline="0">
              <a:solidFill>
                <a:sysClr val="windowText" lastClr="000000"/>
              </a:solidFill>
            </a:rPr>
            <a:t> Groupe</a:t>
          </a:r>
          <a:endParaRPr lang="fr-FR" sz="2000" b="1">
            <a:solidFill>
              <a:sysClr val="windowText" lastClr="000000"/>
            </a:solidFill>
          </a:endParaRPr>
        </a:p>
        <a:p>
          <a:pPr algn="ctr"/>
          <a:r>
            <a:rPr lang="fr-FR" sz="2000" b="1">
              <a:solidFill>
                <a:sysClr val="windowText" lastClr="000000"/>
              </a:solidFill>
            </a:rPr>
            <a:t>116</a:t>
          </a:r>
          <a:r>
            <a:rPr lang="fr-FR" sz="2000" b="1" baseline="0">
              <a:solidFill>
                <a:sysClr val="windowText" lastClr="000000"/>
              </a:solidFill>
            </a:rPr>
            <a:t> 682</a:t>
          </a:r>
          <a:endParaRPr lang="fr-FR" sz="20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231775</xdr:colOff>
      <xdr:row>1</xdr:row>
      <xdr:rowOff>95250</xdr:rowOff>
    </xdr:from>
    <xdr:ext cx="1078820" cy="479934"/>
    <xdr:pic>
      <xdr:nvPicPr>
        <xdr:cNvPr id="2" name="Image 1" descr="EDF_Logo_blanc.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231775" y="285750"/>
          <a:ext cx="1078820" cy="479934"/>
        </a:xfrm>
        <a:prstGeom prst="rect">
          <a:avLst/>
        </a:prstGeom>
      </xdr:spPr>
    </xdr:pic>
    <xdr:clientData/>
  </xdr:oneCellAnchor>
  <xdr:oneCellAnchor>
    <xdr:from>
      <xdr:col>10</xdr:col>
      <xdr:colOff>348342</xdr:colOff>
      <xdr:row>10</xdr:row>
      <xdr:rowOff>185056</xdr:rowOff>
    </xdr:from>
    <xdr:ext cx="384602" cy="384602"/>
    <xdr:pic>
      <xdr:nvPicPr>
        <xdr:cNvPr id="3" name="Graphique 4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542122" y="2638696"/>
          <a:ext cx="384602" cy="384602"/>
        </a:xfrm>
        <a:prstGeom prst="rect">
          <a:avLst/>
        </a:prstGeom>
      </xdr:spPr>
    </xdr:pic>
    <xdr:clientData/>
  </xdr:oneCellAnchor>
  <xdr:oneCellAnchor>
    <xdr:from>
      <xdr:col>10</xdr:col>
      <xdr:colOff>348342</xdr:colOff>
      <xdr:row>22</xdr:row>
      <xdr:rowOff>185057</xdr:rowOff>
    </xdr:from>
    <xdr:ext cx="385200" cy="385200"/>
    <xdr:pic>
      <xdr:nvPicPr>
        <xdr:cNvPr id="4" name="Graphique 3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1542122" y="4741817"/>
          <a:ext cx="385200" cy="3852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227135</xdr:colOff>
      <xdr:row>1</xdr:row>
      <xdr:rowOff>79131</xdr:rowOff>
    </xdr:from>
    <xdr:to>
      <xdr:col>0</xdr:col>
      <xdr:colOff>1312305</xdr:colOff>
      <xdr:row>2</xdr:row>
      <xdr:rowOff>377532</xdr:rowOff>
    </xdr:to>
    <xdr:pic>
      <xdr:nvPicPr>
        <xdr:cNvPr id="2" name="Image 1" descr="EDF_Logo_blanc.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227135" y="269631"/>
          <a:ext cx="1078820" cy="4793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334146</xdr:rowOff>
    </xdr:from>
    <xdr:to>
      <xdr:col>8</xdr:col>
      <xdr:colOff>54852</xdr:colOff>
      <xdr:row>3</xdr:row>
      <xdr:rowOff>1630643</xdr:rowOff>
    </xdr:to>
    <xdr:pic>
      <xdr:nvPicPr>
        <xdr:cNvPr id="2" name="Image 1" descr="FRISE10_MULTI_BL_RGB_300.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1381896"/>
          <a:ext cx="19676352" cy="1296497"/>
        </a:xfrm>
        <a:prstGeom prst="rect">
          <a:avLst/>
        </a:prstGeom>
        <a:noFill/>
      </xdr:spPr>
    </xdr:pic>
    <xdr:clientData/>
  </xdr:twoCellAnchor>
  <xdr:oneCellAnchor>
    <xdr:from>
      <xdr:col>0</xdr:col>
      <xdr:colOff>218412</xdr:colOff>
      <xdr:row>1</xdr:row>
      <xdr:rowOff>61691</xdr:rowOff>
    </xdr:from>
    <xdr:ext cx="1078820" cy="460389"/>
    <xdr:pic>
      <xdr:nvPicPr>
        <xdr:cNvPr id="3" name="Image 2" descr="EDF_Logo_blanc.pn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218412" y="244571"/>
          <a:ext cx="1078820" cy="46038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238125</xdr:colOff>
      <xdr:row>1</xdr:row>
      <xdr:rowOff>71438</xdr:rowOff>
    </xdr:from>
    <xdr:ext cx="1078820" cy="474491"/>
    <xdr:pic>
      <xdr:nvPicPr>
        <xdr:cNvPr id="2" name="Image 1" descr="EDF_Logo_blanc.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238125" y="254318"/>
          <a:ext cx="1078820" cy="47449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1</xdr:colOff>
      <xdr:row>1</xdr:row>
      <xdr:rowOff>61954</xdr:rowOff>
    </xdr:from>
    <xdr:to>
      <xdr:col>3</xdr:col>
      <xdr:colOff>725715</xdr:colOff>
      <xdr:row>9</xdr:row>
      <xdr:rowOff>728594</xdr:rowOff>
    </xdr:to>
    <xdr:graphicFrame macro="">
      <xdr:nvGraphicFramePr>
        <xdr:cNvPr id="2" name="Graphique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3616098</xdr:colOff>
      <xdr:row>3</xdr:row>
      <xdr:rowOff>225117</xdr:rowOff>
    </xdr:from>
    <xdr:to>
      <xdr:col>2</xdr:col>
      <xdr:colOff>1035276</xdr:colOff>
      <xdr:row>7</xdr:row>
      <xdr:rowOff>32885</xdr:rowOff>
    </xdr:to>
    <xdr:sp macro="" textlink="">
      <xdr:nvSpPr>
        <xdr:cNvPr id="14" name="ZoneTexte 13">
          <a:extLst>
            <a:ext uri="{FF2B5EF4-FFF2-40B4-BE49-F238E27FC236}">
              <a16:creationId xmlns:a16="http://schemas.microsoft.com/office/drawing/2014/main" id="{00000000-0008-0000-0600-00000E000000}"/>
            </a:ext>
          </a:extLst>
        </xdr:cNvPr>
        <xdr:cNvSpPr txBox="1"/>
      </xdr:nvSpPr>
      <xdr:spPr>
        <a:xfrm>
          <a:off x="3616098" y="1295546"/>
          <a:ext cx="2653392" cy="5697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r>
            <a:rPr lang="fr-FR" sz="1600" b="1" i="0" baseline="0">
              <a:solidFill>
                <a:schemeClr val="accent1"/>
              </a:solidFill>
              <a:latin typeface="Arial" pitchFamily="34" charset="0"/>
              <a:ea typeface="+mn-ea"/>
              <a:cs typeface="Arial" pitchFamily="34" charset="0"/>
            </a:rPr>
            <a:t>CHIFFRE D'AFFAIRES</a:t>
          </a:r>
          <a:endParaRPr lang="fr-FR" sz="1600" baseline="30000">
            <a:solidFill>
              <a:schemeClr val="accent1"/>
            </a:solidFill>
            <a:latin typeface="Arial" pitchFamily="34" charset="0"/>
            <a:cs typeface="Arial" pitchFamily="34" charset="0"/>
          </a:endParaRPr>
        </a:p>
        <a:p>
          <a:pPr algn="ctr" rtl="0" fontAlgn="base"/>
          <a:r>
            <a:rPr lang="fr-FR" sz="1200" b="1" i="0" baseline="0">
              <a:solidFill>
                <a:schemeClr val="accent1"/>
              </a:solidFill>
              <a:latin typeface="+mn-lt"/>
              <a:ea typeface="+mn-ea"/>
              <a:cs typeface="+mn-cs"/>
            </a:rPr>
            <a:t>TOTAL GROUPE</a:t>
          </a:r>
        </a:p>
        <a:p>
          <a:pPr algn="ctr"/>
          <a:endParaRPr lang="fr-FR" sz="1100">
            <a:solidFill>
              <a:schemeClr val="accent1"/>
            </a:solidFill>
          </a:endParaRPr>
        </a:p>
      </xdr:txBody>
    </xdr:sp>
    <xdr:clientData/>
  </xdr:twoCellAnchor>
  <xdr:twoCellAnchor>
    <xdr:from>
      <xdr:col>2</xdr:col>
      <xdr:colOff>3312672</xdr:colOff>
      <xdr:row>7</xdr:row>
      <xdr:rowOff>1129158</xdr:rowOff>
    </xdr:from>
    <xdr:to>
      <xdr:col>7</xdr:col>
      <xdr:colOff>221621</xdr:colOff>
      <xdr:row>7</xdr:row>
      <xdr:rowOff>1372041</xdr:rowOff>
    </xdr:to>
    <xdr:sp macro="" textlink="">
      <xdr:nvSpPr>
        <xdr:cNvPr id="18" name="ZoneTexte 1">
          <a:extLst>
            <a:ext uri="{FF2B5EF4-FFF2-40B4-BE49-F238E27FC236}">
              <a16:creationId xmlns:a16="http://schemas.microsoft.com/office/drawing/2014/main" id="{00000000-0008-0000-0600-000012000000}"/>
            </a:ext>
          </a:extLst>
        </xdr:cNvPr>
        <xdr:cNvSpPr txBox="1"/>
      </xdr:nvSpPr>
      <xdr:spPr>
        <a:xfrm>
          <a:off x="8299290" y="2978129"/>
          <a:ext cx="6960625"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i="0">
              <a:solidFill>
                <a:schemeClr val="tx2"/>
              </a:solidFill>
            </a:rPr>
            <a:t>Autre</a:t>
          </a:r>
          <a:r>
            <a:rPr lang="fr-FR" sz="1400" b="1" i="0" baseline="0">
              <a:solidFill>
                <a:schemeClr val="tx2"/>
              </a:solidFill>
            </a:rPr>
            <a:t> international</a:t>
          </a:r>
          <a:endParaRPr lang="fr-FR" sz="1400" b="1" i="0">
            <a:solidFill>
              <a:schemeClr val="tx2"/>
            </a:solidFill>
          </a:endParaRPr>
        </a:p>
        <a:p>
          <a:endParaRPr lang="fr-FR" sz="1400" b="1" i="0">
            <a:solidFill>
              <a:schemeClr val="tx2"/>
            </a:solidFill>
          </a:endParaRPr>
        </a:p>
      </xdr:txBody>
    </xdr:sp>
    <xdr:clientData/>
  </xdr:twoCellAnchor>
  <xdr:twoCellAnchor>
    <xdr:from>
      <xdr:col>5</xdr:col>
      <xdr:colOff>1095499</xdr:colOff>
      <xdr:row>5</xdr:row>
      <xdr:rowOff>96383</xdr:rowOff>
    </xdr:from>
    <xdr:to>
      <xdr:col>12</xdr:col>
      <xdr:colOff>362940</xdr:colOff>
      <xdr:row>9</xdr:row>
      <xdr:rowOff>656842</xdr:rowOff>
    </xdr:to>
    <xdr:graphicFrame macro="">
      <xdr:nvGraphicFramePr>
        <xdr:cNvPr id="3" name="Graphique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250031</xdr:colOff>
      <xdr:row>1</xdr:row>
      <xdr:rowOff>71438</xdr:rowOff>
    </xdr:from>
    <xdr:ext cx="1078820" cy="474491"/>
    <xdr:pic>
      <xdr:nvPicPr>
        <xdr:cNvPr id="4" name="Image 3" descr="EDF_Logo_blanc.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250031" y="261938"/>
          <a:ext cx="1078820" cy="474491"/>
        </a:xfrm>
        <a:prstGeom prst="rect">
          <a:avLst/>
        </a:prstGeom>
      </xdr:spPr>
    </xdr:pic>
    <xdr:clientData/>
  </xdr:oneCellAnchor>
  <xdr:twoCellAnchor>
    <xdr:from>
      <xdr:col>8</xdr:col>
      <xdr:colOff>730250</xdr:colOff>
      <xdr:row>3</xdr:row>
      <xdr:rowOff>100220</xdr:rowOff>
    </xdr:from>
    <xdr:to>
      <xdr:col>9</xdr:col>
      <xdr:colOff>1050016</xdr:colOff>
      <xdr:row>5</xdr:row>
      <xdr:rowOff>246063</xdr:rowOff>
    </xdr:to>
    <xdr:sp macro="" textlink="">
      <xdr:nvSpPr>
        <xdr:cNvPr id="5" name="ZoneTexte 4">
          <a:extLst>
            <a:ext uri="{FF2B5EF4-FFF2-40B4-BE49-F238E27FC236}">
              <a16:creationId xmlns:a16="http://schemas.microsoft.com/office/drawing/2014/main" id="{00000000-0008-0000-0600-000005000000}"/>
            </a:ext>
          </a:extLst>
        </xdr:cNvPr>
        <xdr:cNvSpPr txBox="1"/>
      </xdr:nvSpPr>
      <xdr:spPr>
        <a:xfrm>
          <a:off x="18065750" y="1171783"/>
          <a:ext cx="1923141" cy="65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r>
            <a:rPr lang="fr-FR" sz="1600" b="1" i="0" baseline="0">
              <a:solidFill>
                <a:schemeClr val="accent1"/>
              </a:solidFill>
              <a:latin typeface="Arial" pitchFamily="34" charset="0"/>
              <a:ea typeface="+mn-ea"/>
              <a:cs typeface="Arial" pitchFamily="34" charset="0"/>
            </a:rPr>
            <a:t>EBITDA</a:t>
          </a:r>
          <a:endParaRPr lang="fr-FR" sz="1600">
            <a:solidFill>
              <a:schemeClr val="accent1"/>
            </a:solidFill>
            <a:latin typeface="Arial" pitchFamily="34" charset="0"/>
            <a:cs typeface="Arial" pitchFamily="34" charset="0"/>
          </a:endParaRPr>
        </a:p>
        <a:p>
          <a:pPr algn="ctr" rtl="0" fontAlgn="base"/>
          <a:r>
            <a:rPr lang="fr-FR" sz="1200" b="1" i="0" baseline="0">
              <a:solidFill>
                <a:schemeClr val="accent1"/>
              </a:solidFill>
              <a:latin typeface="+mn-lt"/>
              <a:ea typeface="+mn-ea"/>
              <a:cs typeface="+mn-cs"/>
            </a:rPr>
            <a:t>TOTAL GROUPE</a:t>
          </a:r>
        </a:p>
        <a:p>
          <a:pPr algn="ctr"/>
          <a:endParaRPr lang="fr-FR" sz="1100">
            <a:solidFill>
              <a:schemeClr val="accent1"/>
            </a:solidFill>
          </a:endParaRPr>
        </a:p>
      </xdr:txBody>
    </xdr:sp>
    <xdr:clientData/>
  </xdr:twoCellAnchor>
  <xdr:twoCellAnchor>
    <xdr:from>
      <xdr:col>2</xdr:col>
      <xdr:colOff>3305700</xdr:colOff>
      <xdr:row>7</xdr:row>
      <xdr:rowOff>322526</xdr:rowOff>
    </xdr:from>
    <xdr:to>
      <xdr:col>5</xdr:col>
      <xdr:colOff>1107578</xdr:colOff>
      <xdr:row>7</xdr:row>
      <xdr:rowOff>545674</xdr:rowOff>
    </xdr:to>
    <xdr:sp macro="" textlink="">
      <xdr:nvSpPr>
        <xdr:cNvPr id="6" name="ZoneTexte 1">
          <a:extLst>
            <a:ext uri="{FF2B5EF4-FFF2-40B4-BE49-F238E27FC236}">
              <a16:creationId xmlns:a16="http://schemas.microsoft.com/office/drawing/2014/main" id="{00000000-0008-0000-0600-000006000000}"/>
            </a:ext>
          </a:extLst>
        </xdr:cNvPr>
        <xdr:cNvSpPr txBox="1"/>
      </xdr:nvSpPr>
      <xdr:spPr>
        <a:xfrm>
          <a:off x="8292318" y="2171497"/>
          <a:ext cx="4783142" cy="2231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i="0">
              <a:solidFill>
                <a:srgbClr val="C0E410"/>
              </a:solidFill>
            </a:rPr>
            <a:t>Autres métiers</a:t>
          </a:r>
        </a:p>
      </xdr:txBody>
    </xdr:sp>
    <xdr:clientData/>
  </xdr:twoCellAnchor>
  <xdr:twoCellAnchor>
    <xdr:from>
      <xdr:col>2</xdr:col>
      <xdr:colOff>3296039</xdr:colOff>
      <xdr:row>8</xdr:row>
      <xdr:rowOff>554329</xdr:rowOff>
    </xdr:from>
    <xdr:to>
      <xdr:col>4</xdr:col>
      <xdr:colOff>386343</xdr:colOff>
      <xdr:row>8</xdr:row>
      <xdr:rowOff>909731</xdr:rowOff>
    </xdr:to>
    <xdr:sp macro="" textlink="">
      <xdr:nvSpPr>
        <xdr:cNvPr id="7" name="ZoneTexte 1">
          <a:extLst>
            <a:ext uri="{FF2B5EF4-FFF2-40B4-BE49-F238E27FC236}">
              <a16:creationId xmlns:a16="http://schemas.microsoft.com/office/drawing/2014/main" id="{00000000-0008-0000-0600-000007000000}"/>
            </a:ext>
          </a:extLst>
        </xdr:cNvPr>
        <xdr:cNvSpPr txBox="1"/>
      </xdr:nvSpPr>
      <xdr:spPr>
        <a:xfrm>
          <a:off x="8282657" y="6583094"/>
          <a:ext cx="2536362" cy="35540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i="0">
              <a:solidFill>
                <a:schemeClr val="accent1"/>
              </a:solidFill>
            </a:rPr>
            <a:t>France - Activités</a:t>
          </a:r>
          <a:r>
            <a:rPr lang="fr-FR" sz="1400" b="1" i="0" baseline="0">
              <a:solidFill>
                <a:schemeClr val="accent1"/>
              </a:solidFill>
            </a:rPr>
            <a:t> de production et de commercialisation</a:t>
          </a:r>
        </a:p>
      </xdr:txBody>
    </xdr:sp>
    <xdr:clientData/>
  </xdr:twoCellAnchor>
  <xdr:twoCellAnchor>
    <xdr:from>
      <xdr:col>2</xdr:col>
      <xdr:colOff>3298114</xdr:colOff>
      <xdr:row>7</xdr:row>
      <xdr:rowOff>1733799</xdr:rowOff>
    </xdr:from>
    <xdr:to>
      <xdr:col>5</xdr:col>
      <xdr:colOff>932633</xdr:colOff>
      <xdr:row>7</xdr:row>
      <xdr:rowOff>1972700</xdr:rowOff>
    </xdr:to>
    <xdr:sp macro="" textlink="">
      <xdr:nvSpPr>
        <xdr:cNvPr id="8" name="ZoneTexte 1">
          <a:extLst>
            <a:ext uri="{FF2B5EF4-FFF2-40B4-BE49-F238E27FC236}">
              <a16:creationId xmlns:a16="http://schemas.microsoft.com/office/drawing/2014/main" id="{00000000-0008-0000-0600-000008000000}"/>
            </a:ext>
          </a:extLst>
        </xdr:cNvPr>
        <xdr:cNvSpPr txBox="1"/>
      </xdr:nvSpPr>
      <xdr:spPr>
        <a:xfrm>
          <a:off x="8284732" y="3582770"/>
          <a:ext cx="4615783" cy="23890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chemeClr val="accent4"/>
              </a:solidFill>
            </a:rPr>
            <a:t>Italie</a:t>
          </a:r>
        </a:p>
      </xdr:txBody>
    </xdr:sp>
    <xdr:clientData/>
  </xdr:twoCellAnchor>
  <xdr:twoCellAnchor>
    <xdr:from>
      <xdr:col>2</xdr:col>
      <xdr:colOff>3300267</xdr:colOff>
      <xdr:row>7</xdr:row>
      <xdr:rowOff>963704</xdr:rowOff>
    </xdr:from>
    <xdr:to>
      <xdr:col>4</xdr:col>
      <xdr:colOff>1210549</xdr:colOff>
      <xdr:row>7</xdr:row>
      <xdr:rowOff>1200141</xdr:rowOff>
    </xdr:to>
    <xdr:sp macro="" textlink="">
      <xdr:nvSpPr>
        <xdr:cNvPr id="9" name="ZoneTexte 1">
          <a:extLst>
            <a:ext uri="{FF2B5EF4-FFF2-40B4-BE49-F238E27FC236}">
              <a16:creationId xmlns:a16="http://schemas.microsoft.com/office/drawing/2014/main" id="{00000000-0008-0000-0600-000009000000}"/>
            </a:ext>
          </a:extLst>
        </xdr:cNvPr>
        <xdr:cNvSpPr txBox="1"/>
      </xdr:nvSpPr>
      <xdr:spPr>
        <a:xfrm>
          <a:off x="8286885" y="2812675"/>
          <a:ext cx="3356340" cy="23643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i="0">
              <a:solidFill>
                <a:srgbClr val="4F9E30"/>
              </a:solidFill>
            </a:rPr>
            <a:t>EDF</a:t>
          </a:r>
          <a:r>
            <a:rPr lang="fr-FR" sz="1400" b="1" i="0" baseline="0">
              <a:solidFill>
                <a:srgbClr val="4F9E30"/>
              </a:solidFill>
            </a:rPr>
            <a:t> Renouvelables</a:t>
          </a:r>
          <a:endParaRPr lang="fr-FR" sz="1400" b="1" i="0">
            <a:solidFill>
              <a:srgbClr val="4F9E30"/>
            </a:solidFill>
          </a:endParaRPr>
        </a:p>
      </xdr:txBody>
    </xdr:sp>
    <xdr:clientData/>
  </xdr:twoCellAnchor>
  <xdr:twoCellAnchor>
    <xdr:from>
      <xdr:col>2</xdr:col>
      <xdr:colOff>3300334</xdr:colOff>
      <xdr:row>7</xdr:row>
      <xdr:rowOff>820189</xdr:rowOff>
    </xdr:from>
    <xdr:to>
      <xdr:col>5</xdr:col>
      <xdr:colOff>289799</xdr:colOff>
      <xdr:row>7</xdr:row>
      <xdr:rowOff>1121815</xdr:rowOff>
    </xdr:to>
    <xdr:sp macro="" textlink="">
      <xdr:nvSpPr>
        <xdr:cNvPr id="10" name="ZoneTexte 1">
          <a:extLst>
            <a:ext uri="{FF2B5EF4-FFF2-40B4-BE49-F238E27FC236}">
              <a16:creationId xmlns:a16="http://schemas.microsoft.com/office/drawing/2014/main" id="{00000000-0008-0000-0600-00000A000000}"/>
            </a:ext>
          </a:extLst>
        </xdr:cNvPr>
        <xdr:cNvSpPr txBox="1"/>
      </xdr:nvSpPr>
      <xdr:spPr>
        <a:xfrm>
          <a:off x="8286952" y="2669160"/>
          <a:ext cx="3970729" cy="30162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i="0">
              <a:solidFill>
                <a:srgbClr val="88D910"/>
              </a:solidFill>
            </a:rPr>
            <a:t>Dalkia</a:t>
          </a:r>
        </a:p>
      </xdr:txBody>
    </xdr:sp>
    <xdr:clientData/>
  </xdr:twoCellAnchor>
  <xdr:twoCellAnchor>
    <xdr:from>
      <xdr:col>2</xdr:col>
      <xdr:colOff>1362933</xdr:colOff>
      <xdr:row>5</xdr:row>
      <xdr:rowOff>32535</xdr:rowOff>
    </xdr:from>
    <xdr:to>
      <xdr:col>2</xdr:col>
      <xdr:colOff>2547670</xdr:colOff>
      <xdr:row>7</xdr:row>
      <xdr:rowOff>67914</xdr:rowOff>
    </xdr:to>
    <xdr:sp macro="" textlink="$B$16">
      <xdr:nvSpPr>
        <xdr:cNvPr id="11" name="ZoneTexte 10">
          <a:extLst>
            <a:ext uri="{FF2B5EF4-FFF2-40B4-BE49-F238E27FC236}">
              <a16:creationId xmlns:a16="http://schemas.microsoft.com/office/drawing/2014/main" id="{00000000-0008-0000-0600-00000B000000}"/>
            </a:ext>
          </a:extLst>
        </xdr:cNvPr>
        <xdr:cNvSpPr txBox="1"/>
      </xdr:nvSpPr>
      <xdr:spPr>
        <a:xfrm>
          <a:off x="6595333" y="1613685"/>
          <a:ext cx="1184737" cy="289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fld id="{EC462CD0-02FD-4B2E-AF3C-0710537B182C}" type="TxLink">
            <a:rPr lang="en-US" sz="1600" b="1" i="0" u="none" strike="noStrike">
              <a:solidFill>
                <a:srgbClr val="000000"/>
              </a:solidFill>
              <a:latin typeface="+mn-lt"/>
              <a:ea typeface="+mn-ea"/>
              <a:cs typeface="Arial"/>
            </a:rPr>
            <a:pPr marL="0" indent="0" algn="ctr"/>
            <a:t>66 262 </a:t>
          </a:fld>
          <a:endParaRPr lang="fr-FR" sz="3200" b="1" i="0" u="none" strike="noStrike">
            <a:solidFill>
              <a:srgbClr val="000000"/>
            </a:solidFill>
            <a:latin typeface="+mn-lt"/>
            <a:ea typeface="+mn-ea"/>
            <a:cs typeface="Arial"/>
          </a:endParaRPr>
        </a:p>
      </xdr:txBody>
    </xdr:sp>
    <xdr:clientData/>
  </xdr:twoCellAnchor>
  <xdr:twoCellAnchor>
    <xdr:from>
      <xdr:col>0</xdr:col>
      <xdr:colOff>1398579</xdr:colOff>
      <xdr:row>7</xdr:row>
      <xdr:rowOff>2051998</xdr:rowOff>
    </xdr:from>
    <xdr:to>
      <xdr:col>0</xdr:col>
      <xdr:colOff>3221936</xdr:colOff>
      <xdr:row>7</xdr:row>
      <xdr:rowOff>2405347</xdr:rowOff>
    </xdr:to>
    <xdr:sp macro="" textlink="$B$37">
      <xdr:nvSpPr>
        <xdr:cNvPr id="13" name="ZoneTexte 12">
          <a:extLst>
            <a:ext uri="{FF2B5EF4-FFF2-40B4-BE49-F238E27FC236}">
              <a16:creationId xmlns:a16="http://schemas.microsoft.com/office/drawing/2014/main" id="{00000000-0008-0000-0600-00000D000000}"/>
            </a:ext>
          </a:extLst>
        </xdr:cNvPr>
        <xdr:cNvSpPr txBox="1"/>
      </xdr:nvSpPr>
      <xdr:spPr>
        <a:xfrm>
          <a:off x="1398579" y="3900969"/>
          <a:ext cx="1823357" cy="35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BD7B2CA5-057D-4646-97E5-E177CDB8E8F0}" type="TxLink">
            <a:rPr lang="en-US" sz="1600" b="1" i="0" u="none" strike="noStrike">
              <a:solidFill>
                <a:srgbClr val="000000"/>
              </a:solidFill>
              <a:latin typeface="+mn-lt"/>
              <a:cs typeface="Arial"/>
            </a:rPr>
            <a:pPr algn="ctr"/>
            <a:t>39 621 </a:t>
          </a:fld>
          <a:endParaRPr lang="fr-FR" sz="3200" b="1">
            <a:solidFill>
              <a:sysClr val="windowText" lastClr="000000"/>
            </a:solidFill>
            <a:latin typeface="+mn-lt"/>
          </a:endParaRPr>
        </a:p>
      </xdr:txBody>
    </xdr:sp>
    <xdr:clientData/>
  </xdr:twoCellAnchor>
  <xdr:twoCellAnchor>
    <xdr:from>
      <xdr:col>2</xdr:col>
      <xdr:colOff>3304564</xdr:colOff>
      <xdr:row>7</xdr:row>
      <xdr:rowOff>3325530</xdr:rowOff>
    </xdr:from>
    <xdr:to>
      <xdr:col>4</xdr:col>
      <xdr:colOff>1220818</xdr:colOff>
      <xdr:row>7</xdr:row>
      <xdr:rowOff>3679316</xdr:rowOff>
    </xdr:to>
    <xdr:sp macro="" textlink="">
      <xdr:nvSpPr>
        <xdr:cNvPr id="15" name="ZoneTexte 1">
          <a:extLst>
            <a:ext uri="{FF2B5EF4-FFF2-40B4-BE49-F238E27FC236}">
              <a16:creationId xmlns:a16="http://schemas.microsoft.com/office/drawing/2014/main" id="{00000000-0008-0000-0600-00000F000000}"/>
            </a:ext>
          </a:extLst>
        </xdr:cNvPr>
        <xdr:cNvSpPr txBox="1"/>
      </xdr:nvSpPr>
      <xdr:spPr>
        <a:xfrm>
          <a:off x="8291182" y="5174501"/>
          <a:ext cx="3362312" cy="353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i="0">
              <a:solidFill>
                <a:schemeClr val="accent2"/>
              </a:solidFill>
            </a:rPr>
            <a:t>France - Activités</a:t>
          </a:r>
          <a:r>
            <a:rPr lang="fr-FR" sz="1400" b="1" i="0" baseline="0">
              <a:solidFill>
                <a:schemeClr val="accent2"/>
              </a:solidFill>
            </a:rPr>
            <a:t> régulées</a:t>
          </a:r>
          <a:endParaRPr lang="fr-FR" sz="1400" b="1" i="0">
            <a:solidFill>
              <a:schemeClr val="accent2"/>
            </a:solidFill>
          </a:endParaRPr>
        </a:p>
      </xdr:txBody>
    </xdr:sp>
    <xdr:clientData/>
  </xdr:twoCellAnchor>
  <xdr:twoCellAnchor>
    <xdr:from>
      <xdr:col>2</xdr:col>
      <xdr:colOff>3297265</xdr:colOff>
      <xdr:row>7</xdr:row>
      <xdr:rowOff>2946495</xdr:rowOff>
    </xdr:from>
    <xdr:to>
      <xdr:col>4</xdr:col>
      <xdr:colOff>876872</xdr:colOff>
      <xdr:row>7</xdr:row>
      <xdr:rowOff>3241421</xdr:rowOff>
    </xdr:to>
    <xdr:sp macro="" textlink="">
      <xdr:nvSpPr>
        <xdr:cNvPr id="16" name="ZoneTexte 1">
          <a:extLst>
            <a:ext uri="{FF2B5EF4-FFF2-40B4-BE49-F238E27FC236}">
              <a16:creationId xmlns:a16="http://schemas.microsoft.com/office/drawing/2014/main" id="{00000000-0008-0000-0600-000010000000}"/>
            </a:ext>
          </a:extLst>
        </xdr:cNvPr>
        <xdr:cNvSpPr txBox="1"/>
      </xdr:nvSpPr>
      <xdr:spPr>
        <a:xfrm>
          <a:off x="8283883" y="4795466"/>
          <a:ext cx="3025665" cy="29492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i="0">
              <a:solidFill>
                <a:schemeClr val="accent3"/>
              </a:solidFill>
            </a:rPr>
            <a:t>Framatome</a:t>
          </a:r>
        </a:p>
      </xdr:txBody>
    </xdr:sp>
    <xdr:clientData/>
  </xdr:twoCellAnchor>
  <xdr:twoCellAnchor>
    <xdr:from>
      <xdr:col>2</xdr:col>
      <xdr:colOff>3296028</xdr:colOff>
      <xdr:row>7</xdr:row>
      <xdr:rowOff>2594669</xdr:rowOff>
    </xdr:from>
    <xdr:to>
      <xdr:col>4</xdr:col>
      <xdr:colOff>1485402</xdr:colOff>
      <xdr:row>7</xdr:row>
      <xdr:rowOff>2875404</xdr:rowOff>
    </xdr:to>
    <xdr:sp macro="" textlink="">
      <xdr:nvSpPr>
        <xdr:cNvPr id="17" name="ZoneTexte 1">
          <a:extLst>
            <a:ext uri="{FF2B5EF4-FFF2-40B4-BE49-F238E27FC236}">
              <a16:creationId xmlns:a16="http://schemas.microsoft.com/office/drawing/2014/main" id="{00000000-0008-0000-0600-000011000000}"/>
            </a:ext>
          </a:extLst>
        </xdr:cNvPr>
        <xdr:cNvSpPr txBox="1"/>
      </xdr:nvSpPr>
      <xdr:spPr>
        <a:xfrm>
          <a:off x="8282646" y="4443640"/>
          <a:ext cx="3635432" cy="28073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i="0">
              <a:solidFill>
                <a:schemeClr val="accent5"/>
              </a:solidFill>
            </a:rPr>
            <a:t>Royaume-Uni</a:t>
          </a:r>
        </a:p>
      </xdr:txBody>
    </xdr:sp>
    <xdr:clientData/>
  </xdr:twoCellAnchor>
  <xdr:twoCellAnchor>
    <xdr:from>
      <xdr:col>0</xdr:col>
      <xdr:colOff>1565391</xdr:colOff>
      <xdr:row>9</xdr:row>
      <xdr:rowOff>499961</xdr:rowOff>
    </xdr:from>
    <xdr:to>
      <xdr:col>0</xdr:col>
      <xdr:colOff>2854532</xdr:colOff>
      <xdr:row>9</xdr:row>
      <xdr:rowOff>789340</xdr:rowOff>
    </xdr:to>
    <xdr:sp macro="" textlink="">
      <xdr:nvSpPr>
        <xdr:cNvPr id="20" name="ZoneTexte 19">
          <a:extLst>
            <a:ext uri="{FF2B5EF4-FFF2-40B4-BE49-F238E27FC236}">
              <a16:creationId xmlns:a16="http://schemas.microsoft.com/office/drawing/2014/main" id="{00000000-0008-0000-0600-000014000000}"/>
            </a:ext>
          </a:extLst>
        </xdr:cNvPr>
        <xdr:cNvSpPr txBox="1"/>
      </xdr:nvSpPr>
      <xdr:spPr>
        <a:xfrm>
          <a:off x="1565391" y="7825552"/>
          <a:ext cx="1289141" cy="289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1600" b="1">
              <a:solidFill>
                <a:sysClr val="windowText" lastClr="000000"/>
              </a:solidFill>
            </a:rPr>
            <a:t>S1 2021</a:t>
          </a:r>
        </a:p>
      </xdr:txBody>
    </xdr:sp>
    <xdr:clientData/>
  </xdr:twoCellAnchor>
  <xdr:twoCellAnchor>
    <xdr:from>
      <xdr:col>2</xdr:col>
      <xdr:colOff>1299186</xdr:colOff>
      <xdr:row>9</xdr:row>
      <xdr:rowOff>512083</xdr:rowOff>
    </xdr:from>
    <xdr:to>
      <xdr:col>2</xdr:col>
      <xdr:colOff>2483923</xdr:colOff>
      <xdr:row>9</xdr:row>
      <xdr:rowOff>801462</xdr:rowOff>
    </xdr:to>
    <xdr:sp macro="" textlink="">
      <xdr:nvSpPr>
        <xdr:cNvPr id="21" name="ZoneTexte 20">
          <a:extLst>
            <a:ext uri="{FF2B5EF4-FFF2-40B4-BE49-F238E27FC236}">
              <a16:creationId xmlns:a16="http://schemas.microsoft.com/office/drawing/2014/main" id="{00000000-0008-0000-0600-000015000000}"/>
            </a:ext>
          </a:extLst>
        </xdr:cNvPr>
        <xdr:cNvSpPr txBox="1"/>
      </xdr:nvSpPr>
      <xdr:spPr>
        <a:xfrm>
          <a:off x="6304141" y="7837674"/>
          <a:ext cx="1184737" cy="289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1600" b="1">
              <a:solidFill>
                <a:sysClr val="windowText" lastClr="000000"/>
              </a:solidFill>
            </a:rPr>
            <a:t>S1 2022</a:t>
          </a:r>
        </a:p>
      </xdr:txBody>
    </xdr:sp>
    <xdr:clientData/>
  </xdr:twoCellAnchor>
  <xdr:twoCellAnchor>
    <xdr:from>
      <xdr:col>7</xdr:col>
      <xdr:colOff>117349</xdr:colOff>
      <xdr:row>9</xdr:row>
      <xdr:rowOff>349801</xdr:rowOff>
    </xdr:from>
    <xdr:to>
      <xdr:col>7</xdr:col>
      <xdr:colOff>1343897</xdr:colOff>
      <xdr:row>9</xdr:row>
      <xdr:rowOff>639180</xdr:rowOff>
    </xdr:to>
    <xdr:sp macro="" textlink="">
      <xdr:nvSpPr>
        <xdr:cNvPr id="22" name="ZoneTexte 21">
          <a:extLst>
            <a:ext uri="{FF2B5EF4-FFF2-40B4-BE49-F238E27FC236}">
              <a16:creationId xmlns:a16="http://schemas.microsoft.com/office/drawing/2014/main" id="{00000000-0008-0000-0600-000016000000}"/>
            </a:ext>
          </a:extLst>
        </xdr:cNvPr>
        <xdr:cNvSpPr txBox="1"/>
      </xdr:nvSpPr>
      <xdr:spPr>
        <a:xfrm>
          <a:off x="15155643" y="7678448"/>
          <a:ext cx="1226548" cy="289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1600" b="1">
              <a:solidFill>
                <a:sysClr val="windowText" lastClr="000000"/>
              </a:solidFill>
            </a:rPr>
            <a:t>S1 2021</a:t>
          </a:r>
        </a:p>
      </xdr:txBody>
    </xdr:sp>
    <xdr:clientData/>
  </xdr:twoCellAnchor>
  <xdr:twoCellAnchor>
    <xdr:from>
      <xdr:col>10</xdr:col>
      <xdr:colOff>326930</xdr:colOff>
      <xdr:row>9</xdr:row>
      <xdr:rowOff>391438</xdr:rowOff>
    </xdr:from>
    <xdr:to>
      <xdr:col>10</xdr:col>
      <xdr:colOff>1509266</xdr:colOff>
      <xdr:row>9</xdr:row>
      <xdr:rowOff>680817</xdr:rowOff>
    </xdr:to>
    <xdr:sp macro="" textlink="">
      <xdr:nvSpPr>
        <xdr:cNvPr id="23" name="ZoneTexte 22">
          <a:extLst>
            <a:ext uri="{FF2B5EF4-FFF2-40B4-BE49-F238E27FC236}">
              <a16:creationId xmlns:a16="http://schemas.microsoft.com/office/drawing/2014/main" id="{00000000-0008-0000-0600-000017000000}"/>
            </a:ext>
          </a:extLst>
        </xdr:cNvPr>
        <xdr:cNvSpPr txBox="1"/>
      </xdr:nvSpPr>
      <xdr:spPr>
        <a:xfrm>
          <a:off x="19970842" y="7720085"/>
          <a:ext cx="1182336" cy="289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1600" b="1">
              <a:solidFill>
                <a:sysClr val="windowText" lastClr="000000"/>
              </a:solidFill>
            </a:rPr>
            <a:t>S1 2022</a:t>
          </a:r>
        </a:p>
      </xdr:txBody>
    </xdr:sp>
    <xdr:clientData/>
  </xdr:twoCellAnchor>
  <xdr:twoCellAnchor>
    <xdr:from>
      <xdr:col>11</xdr:col>
      <xdr:colOff>1030071</xdr:colOff>
      <xdr:row>7</xdr:row>
      <xdr:rowOff>1276195</xdr:rowOff>
    </xdr:from>
    <xdr:to>
      <xdr:col>17</xdr:col>
      <xdr:colOff>222837</xdr:colOff>
      <xdr:row>7</xdr:row>
      <xdr:rowOff>1497018</xdr:rowOff>
    </xdr:to>
    <xdr:sp macro="" textlink="">
      <xdr:nvSpPr>
        <xdr:cNvPr id="24" name="ZoneTexte 1">
          <a:extLst>
            <a:ext uri="{FF2B5EF4-FFF2-40B4-BE49-F238E27FC236}">
              <a16:creationId xmlns:a16="http://schemas.microsoft.com/office/drawing/2014/main" id="{00000000-0008-0000-0600-000018000000}"/>
            </a:ext>
          </a:extLst>
        </xdr:cNvPr>
        <xdr:cNvSpPr txBox="1"/>
      </xdr:nvSpPr>
      <xdr:spPr>
        <a:xfrm>
          <a:off x="22812385" y="3115881"/>
          <a:ext cx="8347652" cy="22082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rgbClr val="C0E410"/>
              </a:solidFill>
            </a:rPr>
            <a:t>Autres métiers</a:t>
          </a:r>
        </a:p>
      </xdr:txBody>
    </xdr:sp>
    <xdr:clientData/>
  </xdr:twoCellAnchor>
  <xdr:twoCellAnchor>
    <xdr:from>
      <xdr:col>11</xdr:col>
      <xdr:colOff>984935</xdr:colOff>
      <xdr:row>8</xdr:row>
      <xdr:rowOff>439531</xdr:rowOff>
    </xdr:from>
    <xdr:to>
      <xdr:col>13</xdr:col>
      <xdr:colOff>907470</xdr:colOff>
      <xdr:row>8</xdr:row>
      <xdr:rowOff>810689</xdr:rowOff>
    </xdr:to>
    <xdr:sp macro="" textlink="">
      <xdr:nvSpPr>
        <xdr:cNvPr id="25" name="ZoneTexte 1">
          <a:extLst>
            <a:ext uri="{FF2B5EF4-FFF2-40B4-BE49-F238E27FC236}">
              <a16:creationId xmlns:a16="http://schemas.microsoft.com/office/drawing/2014/main" id="{00000000-0008-0000-0600-000019000000}"/>
            </a:ext>
          </a:extLst>
        </xdr:cNvPr>
        <xdr:cNvSpPr txBox="1"/>
      </xdr:nvSpPr>
      <xdr:spPr>
        <a:xfrm>
          <a:off x="22767249" y="6459331"/>
          <a:ext cx="2763707" cy="3711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chemeClr val="accent1"/>
              </a:solidFill>
            </a:rPr>
            <a:t>France - Activités</a:t>
          </a:r>
          <a:r>
            <a:rPr lang="fr-FR" sz="1400" b="1" baseline="0">
              <a:solidFill>
                <a:schemeClr val="accent1"/>
              </a:solidFill>
            </a:rPr>
            <a:t> de production et de commercialisation</a:t>
          </a:r>
        </a:p>
      </xdr:txBody>
    </xdr:sp>
    <xdr:clientData/>
  </xdr:twoCellAnchor>
  <xdr:twoCellAnchor>
    <xdr:from>
      <xdr:col>11</xdr:col>
      <xdr:colOff>983053</xdr:colOff>
      <xdr:row>7</xdr:row>
      <xdr:rowOff>2122655</xdr:rowOff>
    </xdr:from>
    <xdr:to>
      <xdr:col>16</xdr:col>
      <xdr:colOff>607988</xdr:colOff>
      <xdr:row>7</xdr:row>
      <xdr:rowOff>2365538</xdr:rowOff>
    </xdr:to>
    <xdr:sp macro="" textlink="">
      <xdr:nvSpPr>
        <xdr:cNvPr id="26" name="ZoneTexte 1">
          <a:extLst>
            <a:ext uri="{FF2B5EF4-FFF2-40B4-BE49-F238E27FC236}">
              <a16:creationId xmlns:a16="http://schemas.microsoft.com/office/drawing/2014/main" id="{00000000-0008-0000-0600-00001A000000}"/>
            </a:ext>
          </a:extLst>
        </xdr:cNvPr>
        <xdr:cNvSpPr txBox="1"/>
      </xdr:nvSpPr>
      <xdr:spPr>
        <a:xfrm>
          <a:off x="22765367" y="3962341"/>
          <a:ext cx="7201392"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chemeClr val="accent4"/>
              </a:solidFill>
            </a:rPr>
            <a:t>Italie</a:t>
          </a:r>
        </a:p>
      </xdr:txBody>
    </xdr:sp>
    <xdr:clientData/>
  </xdr:twoCellAnchor>
  <xdr:twoCellAnchor>
    <xdr:from>
      <xdr:col>11</xdr:col>
      <xdr:colOff>963554</xdr:colOff>
      <xdr:row>7</xdr:row>
      <xdr:rowOff>1811548</xdr:rowOff>
    </xdr:from>
    <xdr:to>
      <xdr:col>16</xdr:col>
      <xdr:colOff>588489</xdr:colOff>
      <xdr:row>7</xdr:row>
      <xdr:rowOff>2054431</xdr:rowOff>
    </xdr:to>
    <xdr:sp macro="" textlink="">
      <xdr:nvSpPr>
        <xdr:cNvPr id="27" name="ZoneTexte 1">
          <a:extLst>
            <a:ext uri="{FF2B5EF4-FFF2-40B4-BE49-F238E27FC236}">
              <a16:creationId xmlns:a16="http://schemas.microsoft.com/office/drawing/2014/main" id="{00000000-0008-0000-0600-00001B000000}"/>
            </a:ext>
          </a:extLst>
        </xdr:cNvPr>
        <xdr:cNvSpPr txBox="1"/>
      </xdr:nvSpPr>
      <xdr:spPr>
        <a:xfrm>
          <a:off x="22745868" y="3651234"/>
          <a:ext cx="7201392"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chemeClr val="accent6"/>
              </a:solidFill>
            </a:rPr>
            <a:t>EDF</a:t>
          </a:r>
          <a:r>
            <a:rPr lang="fr-FR" sz="1400" b="1" baseline="0">
              <a:solidFill>
                <a:schemeClr val="accent6"/>
              </a:solidFill>
            </a:rPr>
            <a:t> Renouvelables</a:t>
          </a:r>
          <a:endParaRPr lang="fr-FR" sz="1400" b="1">
            <a:solidFill>
              <a:schemeClr val="accent6"/>
            </a:solidFill>
          </a:endParaRPr>
        </a:p>
      </xdr:txBody>
    </xdr:sp>
    <xdr:clientData/>
  </xdr:twoCellAnchor>
  <xdr:twoCellAnchor>
    <xdr:from>
      <xdr:col>11</xdr:col>
      <xdr:colOff>987587</xdr:colOff>
      <xdr:row>7</xdr:row>
      <xdr:rowOff>1638517</xdr:rowOff>
    </xdr:from>
    <xdr:to>
      <xdr:col>17</xdr:col>
      <xdr:colOff>79515</xdr:colOff>
      <xdr:row>7</xdr:row>
      <xdr:rowOff>1855833</xdr:rowOff>
    </xdr:to>
    <xdr:sp macro="" textlink="">
      <xdr:nvSpPr>
        <xdr:cNvPr id="28" name="ZoneTexte 1">
          <a:extLst>
            <a:ext uri="{FF2B5EF4-FFF2-40B4-BE49-F238E27FC236}">
              <a16:creationId xmlns:a16="http://schemas.microsoft.com/office/drawing/2014/main" id="{00000000-0008-0000-0600-00001C000000}"/>
            </a:ext>
          </a:extLst>
        </xdr:cNvPr>
        <xdr:cNvSpPr txBox="1"/>
      </xdr:nvSpPr>
      <xdr:spPr>
        <a:xfrm>
          <a:off x="22769901" y="3478203"/>
          <a:ext cx="8246814" cy="2173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rgbClr val="88D910"/>
              </a:solidFill>
            </a:rPr>
            <a:t>Dalkia</a:t>
          </a:r>
        </a:p>
      </xdr:txBody>
    </xdr:sp>
    <xdr:clientData/>
  </xdr:twoCellAnchor>
  <xdr:twoCellAnchor>
    <xdr:from>
      <xdr:col>11</xdr:col>
      <xdr:colOff>971319</xdr:colOff>
      <xdr:row>7</xdr:row>
      <xdr:rowOff>3181673</xdr:rowOff>
    </xdr:from>
    <xdr:to>
      <xdr:col>14</xdr:col>
      <xdr:colOff>1001473</xdr:colOff>
      <xdr:row>7</xdr:row>
      <xdr:rowOff>3591148</xdr:rowOff>
    </xdr:to>
    <xdr:sp macro="" textlink="">
      <xdr:nvSpPr>
        <xdr:cNvPr id="29" name="ZoneTexte 1">
          <a:extLst>
            <a:ext uri="{FF2B5EF4-FFF2-40B4-BE49-F238E27FC236}">
              <a16:creationId xmlns:a16="http://schemas.microsoft.com/office/drawing/2014/main" id="{00000000-0008-0000-0600-00001D000000}"/>
            </a:ext>
          </a:extLst>
        </xdr:cNvPr>
        <xdr:cNvSpPr txBox="1"/>
      </xdr:nvSpPr>
      <xdr:spPr>
        <a:xfrm>
          <a:off x="22753633" y="5021359"/>
          <a:ext cx="4449754" cy="4094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chemeClr val="accent2"/>
              </a:solidFill>
            </a:rPr>
            <a:t>France - Activités</a:t>
          </a:r>
          <a:r>
            <a:rPr lang="fr-FR" sz="1400" b="1" baseline="0">
              <a:solidFill>
                <a:schemeClr val="accent2"/>
              </a:solidFill>
            </a:rPr>
            <a:t> régulées</a:t>
          </a:r>
          <a:endParaRPr lang="fr-FR" sz="1400" b="1">
            <a:solidFill>
              <a:schemeClr val="accent2"/>
            </a:solidFill>
          </a:endParaRPr>
        </a:p>
      </xdr:txBody>
    </xdr:sp>
    <xdr:clientData/>
  </xdr:twoCellAnchor>
  <xdr:twoCellAnchor>
    <xdr:from>
      <xdr:col>11</xdr:col>
      <xdr:colOff>958406</xdr:colOff>
      <xdr:row>7</xdr:row>
      <xdr:rowOff>2566700</xdr:rowOff>
    </xdr:from>
    <xdr:to>
      <xdr:col>16</xdr:col>
      <xdr:colOff>583341</xdr:colOff>
      <xdr:row>7</xdr:row>
      <xdr:rowOff>2809583</xdr:rowOff>
    </xdr:to>
    <xdr:sp macro="" textlink="">
      <xdr:nvSpPr>
        <xdr:cNvPr id="30" name="ZoneTexte 1">
          <a:extLst>
            <a:ext uri="{FF2B5EF4-FFF2-40B4-BE49-F238E27FC236}">
              <a16:creationId xmlns:a16="http://schemas.microsoft.com/office/drawing/2014/main" id="{00000000-0008-0000-0600-00001E000000}"/>
            </a:ext>
          </a:extLst>
        </xdr:cNvPr>
        <xdr:cNvSpPr txBox="1"/>
      </xdr:nvSpPr>
      <xdr:spPr>
        <a:xfrm>
          <a:off x="22740720" y="4406386"/>
          <a:ext cx="7201392"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chemeClr val="accent3"/>
              </a:solidFill>
            </a:rPr>
            <a:t>Framatome</a:t>
          </a:r>
        </a:p>
      </xdr:txBody>
    </xdr:sp>
    <xdr:clientData/>
  </xdr:twoCellAnchor>
  <xdr:twoCellAnchor>
    <xdr:from>
      <xdr:col>11</xdr:col>
      <xdr:colOff>966219</xdr:colOff>
      <xdr:row>7</xdr:row>
      <xdr:rowOff>2369059</xdr:rowOff>
    </xdr:from>
    <xdr:to>
      <xdr:col>16</xdr:col>
      <xdr:colOff>591154</xdr:colOff>
      <xdr:row>7</xdr:row>
      <xdr:rowOff>2611942</xdr:rowOff>
    </xdr:to>
    <xdr:sp macro="" textlink="">
      <xdr:nvSpPr>
        <xdr:cNvPr id="31" name="ZoneTexte 1">
          <a:extLst>
            <a:ext uri="{FF2B5EF4-FFF2-40B4-BE49-F238E27FC236}">
              <a16:creationId xmlns:a16="http://schemas.microsoft.com/office/drawing/2014/main" id="{00000000-0008-0000-0600-00001F000000}"/>
            </a:ext>
          </a:extLst>
        </xdr:cNvPr>
        <xdr:cNvSpPr txBox="1"/>
      </xdr:nvSpPr>
      <xdr:spPr>
        <a:xfrm>
          <a:off x="22748533" y="4208745"/>
          <a:ext cx="7201392"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chemeClr val="accent5"/>
              </a:solidFill>
            </a:rPr>
            <a:t>Royaume-Uni</a:t>
          </a:r>
        </a:p>
      </xdr:txBody>
    </xdr:sp>
    <xdr:clientData/>
  </xdr:twoCellAnchor>
  <xdr:twoCellAnchor>
    <xdr:from>
      <xdr:col>11</xdr:col>
      <xdr:colOff>973169</xdr:colOff>
      <xdr:row>7</xdr:row>
      <xdr:rowOff>1969942</xdr:rowOff>
    </xdr:from>
    <xdr:to>
      <xdr:col>16</xdr:col>
      <xdr:colOff>598104</xdr:colOff>
      <xdr:row>7</xdr:row>
      <xdr:rowOff>2212825</xdr:rowOff>
    </xdr:to>
    <xdr:sp macro="" textlink="">
      <xdr:nvSpPr>
        <xdr:cNvPr id="32" name="ZoneTexte 1">
          <a:extLst>
            <a:ext uri="{FF2B5EF4-FFF2-40B4-BE49-F238E27FC236}">
              <a16:creationId xmlns:a16="http://schemas.microsoft.com/office/drawing/2014/main" id="{00000000-0008-0000-0600-000020000000}"/>
            </a:ext>
          </a:extLst>
        </xdr:cNvPr>
        <xdr:cNvSpPr txBox="1"/>
      </xdr:nvSpPr>
      <xdr:spPr>
        <a:xfrm>
          <a:off x="22755483" y="3809628"/>
          <a:ext cx="7201392"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chemeClr val="tx2"/>
              </a:solidFill>
            </a:rPr>
            <a:t>Autre</a:t>
          </a:r>
          <a:r>
            <a:rPr lang="fr-FR" sz="1400" b="1" baseline="0">
              <a:solidFill>
                <a:schemeClr val="tx2"/>
              </a:solidFill>
            </a:rPr>
            <a:t> international</a:t>
          </a:r>
          <a:endParaRPr lang="fr-FR" sz="1400" b="1">
            <a:solidFill>
              <a:schemeClr val="tx2"/>
            </a:solidFill>
          </a:endParaRPr>
        </a:p>
      </xdr:txBody>
    </xdr:sp>
    <xdr:clientData/>
  </xdr:twoCellAnchor>
  <xdr:twoCellAnchor>
    <xdr:from>
      <xdr:col>7</xdr:col>
      <xdr:colOff>203054</xdr:colOff>
      <xdr:row>4</xdr:row>
      <xdr:rowOff>123328</xdr:rowOff>
    </xdr:from>
    <xdr:to>
      <xdr:col>7</xdr:col>
      <xdr:colOff>1387791</xdr:colOff>
      <xdr:row>5</xdr:row>
      <xdr:rowOff>160842</xdr:rowOff>
    </xdr:to>
    <xdr:sp macro="" textlink="$B$43">
      <xdr:nvSpPr>
        <xdr:cNvPr id="33" name="ZoneTexte 32">
          <a:extLst>
            <a:ext uri="{FF2B5EF4-FFF2-40B4-BE49-F238E27FC236}">
              <a16:creationId xmlns:a16="http://schemas.microsoft.com/office/drawing/2014/main" id="{72C9F753-466B-4BE2-A486-5CA779EEA294}"/>
            </a:ext>
          </a:extLst>
        </xdr:cNvPr>
        <xdr:cNvSpPr txBox="1"/>
      </xdr:nvSpPr>
      <xdr:spPr>
        <a:xfrm>
          <a:off x="15671654" y="1462271"/>
          <a:ext cx="1184737" cy="287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indent="0" algn="ctr"/>
          <a:fld id="{8B961EF6-A3DF-41D7-B69D-756456F810FA}" type="TxLink">
            <a:rPr lang="en-US" sz="1600" b="1" i="0" u="none" strike="noStrike">
              <a:solidFill>
                <a:srgbClr val="000000"/>
              </a:solidFill>
              <a:latin typeface="+mn-lt"/>
              <a:ea typeface="+mn-ea"/>
              <a:cs typeface="Arial"/>
            </a:rPr>
            <a:pPr marL="0" indent="0" algn="ctr"/>
            <a:t>10 601 </a:t>
          </a:fld>
          <a:endParaRPr lang="fr-FR" sz="1600" b="1" i="0" u="none" strike="noStrike">
            <a:solidFill>
              <a:srgbClr val="000000"/>
            </a:solidFill>
            <a:latin typeface="+mn-lt"/>
            <a:ea typeface="+mn-ea"/>
            <a:cs typeface="Arial"/>
          </a:endParaRPr>
        </a:p>
      </xdr:txBody>
    </xdr:sp>
    <xdr:clientData/>
  </xdr:twoCellAnchor>
  <xdr:twoCellAnchor>
    <xdr:from>
      <xdr:col>10</xdr:col>
      <xdr:colOff>512109</xdr:colOff>
      <xdr:row>7</xdr:row>
      <xdr:rowOff>661882</xdr:rowOff>
    </xdr:from>
    <xdr:to>
      <xdr:col>11</xdr:col>
      <xdr:colOff>55156</xdr:colOff>
      <xdr:row>7</xdr:row>
      <xdr:rowOff>954995</xdr:rowOff>
    </xdr:to>
    <xdr:sp macro="" textlink="$B$22">
      <xdr:nvSpPr>
        <xdr:cNvPr id="34" name="ZoneTexte 33">
          <a:extLst>
            <a:ext uri="{FF2B5EF4-FFF2-40B4-BE49-F238E27FC236}">
              <a16:creationId xmlns:a16="http://schemas.microsoft.com/office/drawing/2014/main" id="{C101F627-2899-4D99-AA59-E179A1B020F4}"/>
            </a:ext>
          </a:extLst>
        </xdr:cNvPr>
        <xdr:cNvSpPr txBox="1"/>
      </xdr:nvSpPr>
      <xdr:spPr>
        <a:xfrm>
          <a:off x="20715995" y="2501568"/>
          <a:ext cx="1121475" cy="293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825DA49F-F473-4B54-90C3-82B9A3B2552D}" type="TxLink">
            <a:rPr lang="en-US" sz="1600" b="1" i="0" u="none" strike="noStrike">
              <a:solidFill>
                <a:srgbClr val="000000"/>
              </a:solidFill>
              <a:latin typeface="+mn-lt"/>
              <a:cs typeface="Arial"/>
            </a:rPr>
            <a:pPr algn="ctr"/>
            <a:t>2 672 </a:t>
          </a:fld>
          <a:endParaRPr lang="fr-FR" sz="3200" b="1">
            <a:solidFill>
              <a:sysClr val="windowText" lastClr="000000"/>
            </a:solidFill>
            <a:latin typeface="+mn-lt"/>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309563</xdr:colOff>
      <xdr:row>1</xdr:row>
      <xdr:rowOff>71438</xdr:rowOff>
    </xdr:from>
    <xdr:to>
      <xdr:col>0</xdr:col>
      <xdr:colOff>1388383</xdr:colOff>
      <xdr:row>2</xdr:row>
      <xdr:rowOff>358604</xdr:rowOff>
    </xdr:to>
    <xdr:pic>
      <xdr:nvPicPr>
        <xdr:cNvPr id="2" name="Image 1" descr="EDF_Logo_blanc.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309563" y="261938"/>
          <a:ext cx="1078820" cy="474491"/>
        </a:xfrm>
        <a:prstGeom prst="rect">
          <a:avLst/>
        </a:prstGeom>
      </xdr:spPr>
    </xdr:pic>
    <xdr:clientData/>
  </xdr:twoCellAnchor>
  <xdr:twoCellAnchor>
    <xdr:from>
      <xdr:col>6</xdr:col>
      <xdr:colOff>254000</xdr:colOff>
      <xdr:row>18</xdr:row>
      <xdr:rowOff>25400</xdr:rowOff>
    </xdr:from>
    <xdr:to>
      <xdr:col>7</xdr:col>
      <xdr:colOff>508000</xdr:colOff>
      <xdr:row>20</xdr:row>
      <xdr:rowOff>139700</xdr:rowOff>
    </xdr:to>
    <xdr:sp macro="" textlink="">
      <xdr:nvSpPr>
        <xdr:cNvPr id="3" name="Ellipse 2">
          <a:extLst>
            <a:ext uri="{FF2B5EF4-FFF2-40B4-BE49-F238E27FC236}">
              <a16:creationId xmlns:a16="http://schemas.microsoft.com/office/drawing/2014/main" id="{00000000-0008-0000-0700-000003000000}"/>
            </a:ext>
          </a:extLst>
        </xdr:cNvPr>
        <xdr:cNvSpPr/>
      </xdr:nvSpPr>
      <xdr:spPr>
        <a:xfrm>
          <a:off x="8921750" y="4083050"/>
          <a:ext cx="1016000" cy="495300"/>
        </a:xfrm>
        <a:prstGeom prst="ellipse">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800" b="1">
            <a:solidFill>
              <a:schemeClr val="tx2">
                <a:lumMod val="60000"/>
                <a:lumOff val="40000"/>
              </a:schemeClr>
            </a:solidFill>
          </a:endParaRPr>
        </a:p>
      </xdr:txBody>
    </xdr:sp>
    <xdr:clientData/>
  </xdr:twoCellAnchor>
  <xdr:twoCellAnchor>
    <xdr:from>
      <xdr:col>11</xdr:col>
      <xdr:colOff>241300</xdr:colOff>
      <xdr:row>18</xdr:row>
      <xdr:rowOff>38100</xdr:rowOff>
    </xdr:from>
    <xdr:to>
      <xdr:col>12</xdr:col>
      <xdr:colOff>495300</xdr:colOff>
      <xdr:row>20</xdr:row>
      <xdr:rowOff>152400</xdr:rowOff>
    </xdr:to>
    <xdr:sp macro="" textlink="">
      <xdr:nvSpPr>
        <xdr:cNvPr id="4" name="Ellipse 3">
          <a:extLst>
            <a:ext uri="{FF2B5EF4-FFF2-40B4-BE49-F238E27FC236}">
              <a16:creationId xmlns:a16="http://schemas.microsoft.com/office/drawing/2014/main" id="{00000000-0008-0000-0700-000004000000}"/>
            </a:ext>
          </a:extLst>
        </xdr:cNvPr>
        <xdr:cNvSpPr/>
      </xdr:nvSpPr>
      <xdr:spPr>
        <a:xfrm>
          <a:off x="12919075" y="4095750"/>
          <a:ext cx="1016000" cy="495300"/>
        </a:xfrm>
        <a:prstGeom prst="ellipse">
          <a:avLst/>
        </a:prstGeom>
        <a:noFill/>
        <a:ln>
          <a:solidFill>
            <a:srgbClr val="005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800" b="1">
            <a:solidFill>
              <a:schemeClr val="tx2">
                <a:lumMod val="60000"/>
                <a:lumOff val="40000"/>
              </a:schemeClr>
            </a:solidFill>
          </a:endParaRPr>
        </a:p>
      </xdr:txBody>
    </xdr:sp>
    <xdr:clientData/>
  </xdr:twoCellAnchor>
  <xdr:twoCellAnchor>
    <xdr:from>
      <xdr:col>11</xdr:col>
      <xdr:colOff>266700</xdr:colOff>
      <xdr:row>28</xdr:row>
      <xdr:rowOff>38100</xdr:rowOff>
    </xdr:from>
    <xdr:to>
      <xdr:col>12</xdr:col>
      <xdr:colOff>520700</xdr:colOff>
      <xdr:row>30</xdr:row>
      <xdr:rowOff>152400</xdr:rowOff>
    </xdr:to>
    <xdr:sp macro="" textlink="">
      <xdr:nvSpPr>
        <xdr:cNvPr id="5" name="Ellipse 4">
          <a:extLst>
            <a:ext uri="{FF2B5EF4-FFF2-40B4-BE49-F238E27FC236}">
              <a16:creationId xmlns:a16="http://schemas.microsoft.com/office/drawing/2014/main" id="{00000000-0008-0000-0700-000005000000}"/>
            </a:ext>
          </a:extLst>
        </xdr:cNvPr>
        <xdr:cNvSpPr/>
      </xdr:nvSpPr>
      <xdr:spPr>
        <a:xfrm>
          <a:off x="12944475" y="5762625"/>
          <a:ext cx="1016000" cy="504825"/>
        </a:xfrm>
        <a:prstGeom prst="ellipse">
          <a:avLst/>
        </a:prstGeom>
        <a:noFill/>
        <a:ln>
          <a:solidFill>
            <a:srgbClr val="005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800" b="1">
            <a:solidFill>
              <a:srgbClr val="509E2F"/>
            </a:solidFill>
          </a:endParaRPr>
        </a:p>
      </xdr:txBody>
    </xdr:sp>
    <xdr:clientData/>
  </xdr:twoCellAnchor>
  <xdr:twoCellAnchor>
    <xdr:from>
      <xdr:col>6</xdr:col>
      <xdr:colOff>254000</xdr:colOff>
      <xdr:row>28</xdr:row>
      <xdr:rowOff>38100</xdr:rowOff>
    </xdr:from>
    <xdr:to>
      <xdr:col>7</xdr:col>
      <xdr:colOff>508000</xdr:colOff>
      <xdr:row>30</xdr:row>
      <xdr:rowOff>152400</xdr:rowOff>
    </xdr:to>
    <xdr:sp macro="" textlink="">
      <xdr:nvSpPr>
        <xdr:cNvPr id="6" name="Ellipse 5">
          <a:extLst>
            <a:ext uri="{FF2B5EF4-FFF2-40B4-BE49-F238E27FC236}">
              <a16:creationId xmlns:a16="http://schemas.microsoft.com/office/drawing/2014/main" id="{00000000-0008-0000-0700-000006000000}"/>
            </a:ext>
          </a:extLst>
        </xdr:cNvPr>
        <xdr:cNvSpPr/>
      </xdr:nvSpPr>
      <xdr:spPr>
        <a:xfrm>
          <a:off x="8921750" y="5762625"/>
          <a:ext cx="1016000" cy="504825"/>
        </a:xfrm>
        <a:prstGeom prst="ellipse">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800" b="1">
            <a:solidFill>
              <a:schemeClr val="tx2">
                <a:lumMod val="60000"/>
                <a:lumOff val="40000"/>
              </a:schemeClr>
            </a:solidFill>
          </a:endParaRPr>
        </a:p>
      </xdr:txBody>
    </xdr:sp>
    <xdr:clientData/>
  </xdr:twoCellAnchor>
  <xdr:twoCellAnchor>
    <xdr:from>
      <xdr:col>11</xdr:col>
      <xdr:colOff>254000</xdr:colOff>
      <xdr:row>10</xdr:row>
      <xdr:rowOff>25400</xdr:rowOff>
    </xdr:from>
    <xdr:to>
      <xdr:col>12</xdr:col>
      <xdr:colOff>508000</xdr:colOff>
      <xdr:row>13</xdr:row>
      <xdr:rowOff>0</xdr:rowOff>
    </xdr:to>
    <xdr:sp macro="" textlink="">
      <xdr:nvSpPr>
        <xdr:cNvPr id="7" name="Ellipse 6">
          <a:extLst>
            <a:ext uri="{FF2B5EF4-FFF2-40B4-BE49-F238E27FC236}">
              <a16:creationId xmlns:a16="http://schemas.microsoft.com/office/drawing/2014/main" id="{00000000-0008-0000-0700-000007000000}"/>
            </a:ext>
          </a:extLst>
        </xdr:cNvPr>
        <xdr:cNvSpPr/>
      </xdr:nvSpPr>
      <xdr:spPr>
        <a:xfrm>
          <a:off x="12931775" y="2435225"/>
          <a:ext cx="1016000" cy="536575"/>
        </a:xfrm>
        <a:prstGeom prst="ellipse">
          <a:avLst/>
        </a:prstGeom>
        <a:noFill/>
        <a:ln>
          <a:solidFill>
            <a:srgbClr val="005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800" b="1">
            <a:solidFill>
              <a:srgbClr val="509E2F"/>
            </a:solidFill>
          </a:endParaRPr>
        </a:p>
      </xdr:txBody>
    </xdr:sp>
    <xdr:clientData/>
  </xdr:twoCellAnchor>
  <xdr:twoCellAnchor>
    <xdr:from>
      <xdr:col>6</xdr:col>
      <xdr:colOff>257175</xdr:colOff>
      <xdr:row>10</xdr:row>
      <xdr:rowOff>34925</xdr:rowOff>
    </xdr:from>
    <xdr:to>
      <xdr:col>7</xdr:col>
      <xdr:colOff>511175</xdr:colOff>
      <xdr:row>13</xdr:row>
      <xdr:rowOff>9525</xdr:rowOff>
    </xdr:to>
    <xdr:sp macro="" textlink="">
      <xdr:nvSpPr>
        <xdr:cNvPr id="9" name="Ellipse 8">
          <a:extLst>
            <a:ext uri="{FF2B5EF4-FFF2-40B4-BE49-F238E27FC236}">
              <a16:creationId xmlns:a16="http://schemas.microsoft.com/office/drawing/2014/main" id="{00000000-0008-0000-0700-000009000000}"/>
            </a:ext>
          </a:extLst>
        </xdr:cNvPr>
        <xdr:cNvSpPr/>
      </xdr:nvSpPr>
      <xdr:spPr>
        <a:xfrm>
          <a:off x="8931275" y="2435225"/>
          <a:ext cx="1016000" cy="723900"/>
        </a:xfrm>
        <a:prstGeom prst="ellipse">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800" b="1">
            <a:solidFill>
              <a:schemeClr val="tx2">
                <a:lumMod val="60000"/>
                <a:lumOff val="40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333376</xdr:colOff>
      <xdr:row>1</xdr:row>
      <xdr:rowOff>59532</xdr:rowOff>
    </xdr:from>
    <xdr:ext cx="1078820" cy="474491"/>
    <xdr:pic>
      <xdr:nvPicPr>
        <xdr:cNvPr id="2" name="Image 1" descr="EDF_Logo_blanc.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333376" y="250032"/>
          <a:ext cx="1078820" cy="474491"/>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au1" displayName="Tableau1" ref="A5:K564" totalsRowShown="0" headerRowDxfId="13">
  <autoFilter ref="A5:K564" xr:uid="{00000000-0009-0000-0100-000001000000}"/>
  <sortState xmlns:xlrd2="http://schemas.microsoft.com/office/spreadsheetml/2017/richdata2" ref="A106:K560">
    <sortCondition ref="C5:C564"/>
  </sortState>
  <tableColumns count="11">
    <tableColumn id="1" xr3:uid="{00000000-0010-0000-0000-000001000000}" name="Pays" totalsRowDxfId="12"/>
    <tableColumn id="2" xr3:uid="{00000000-0010-0000-0000-000002000000}" name="Société" totalsRowDxfId="11"/>
    <tableColumn id="3" xr3:uid="{00000000-0010-0000-0000-000003000000}" name="Nom" totalsRowDxfId="10"/>
    <tableColumn id="4" xr3:uid="{00000000-0010-0000-0000-000004000000}" name="Technologie" totalsRowDxfId="9"/>
    <tableColumn id="5" xr3:uid="{00000000-0010-0000-0000-000005000000}" name="Capacité brute (MW)" totalsRowDxfId="8"/>
    <tableColumn id="6" xr3:uid="{00000000-0010-0000-0000-000006000000}" name="Capacité consolidée(1) par EDF (MW)" totalsRowDxfId="7"/>
    <tableColumn id="11" xr3:uid="{00000000-0010-0000-0000-00000B000000}" name="Capacité nette (MW)" dataDxfId="6" totalsRowDxfId="5">
      <calculatedColumnFormula>+Tableau1[[#This Row],[Capacité brute (MW)]]*Tableau1[[#This Row],[Part EDF]]</calculatedColumnFormula>
    </tableColumn>
    <tableColumn id="7" xr3:uid="{00000000-0010-0000-0000-000007000000}" name="Année de mise en service (4)" totalsRowDxfId="4"/>
    <tableColumn id="8" xr3:uid="{00000000-0010-0000-0000-000008000000}" name="Part EDF" totalsRowDxfId="3"/>
    <tableColumn id="9" xr3:uid="{00000000-0010-0000-0000-000009000000}" name="Méthode de consolidation(2)" totalsRowDxfId="2"/>
    <tableColumn id="10" xr3:uid="{00000000-0010-0000-0000-00000A000000}" name="Segment" dataDxfId="1" totalsRowDxfId="0"/>
  </tableColumns>
  <tableStyleInfo name="TableStyleMedium11" showFirstColumn="0" showLastColumn="0" showRowStripes="1" showColumnStripes="0"/>
</table>
</file>

<file path=xl/theme/theme1.xml><?xml version="1.0" encoding="utf-8"?>
<a:theme xmlns:a="http://schemas.openxmlformats.org/drawingml/2006/main" name="Thème Office">
  <a:themeElements>
    <a:clrScheme name="bonne charte">
      <a:dk1>
        <a:srgbClr val="5F5F5F"/>
      </a:dk1>
      <a:lt1>
        <a:sysClr val="window" lastClr="FFFFFF"/>
      </a:lt1>
      <a:dk2>
        <a:srgbClr val="969696"/>
      </a:dk2>
      <a:lt2>
        <a:srgbClr val="FFFFFF"/>
      </a:lt2>
      <a:accent1>
        <a:srgbClr val="001A70"/>
      </a:accent1>
      <a:accent2>
        <a:srgbClr val="1057C8"/>
      </a:accent2>
      <a:accent3>
        <a:srgbClr val="1089FF"/>
      </a:accent3>
      <a:accent4>
        <a:srgbClr val="FFB210"/>
      </a:accent4>
      <a:accent5>
        <a:srgbClr val="FE5815"/>
      </a:accent5>
      <a:accent6>
        <a:srgbClr val="509E2F"/>
      </a:accent6>
      <a:hlink>
        <a:srgbClr val="001A70"/>
      </a:hlink>
      <a:folHlink>
        <a:srgbClr val="1057C8"/>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A97"/>
  <sheetViews>
    <sheetView showGridLines="0" tabSelected="1" zoomScale="57" zoomScaleNormal="70" workbookViewId="0">
      <selection activeCell="AM39" sqref="AM39"/>
    </sheetView>
  </sheetViews>
  <sheetFormatPr baseColWidth="10" defaultColWidth="10.6640625" defaultRowHeight="14.4"/>
  <cols>
    <col min="1" max="1" width="4" customWidth="1"/>
    <col min="2" max="7" width="11.44140625" style="95"/>
    <col min="9" max="9" width="12.5546875" customWidth="1"/>
    <col min="27" max="27" width="16.5546875" customWidth="1"/>
  </cols>
  <sheetData>
    <row r="1" spans="1:24" ht="20.399999999999999">
      <c r="A1" s="76"/>
      <c r="B1" s="77"/>
      <c r="C1" s="77"/>
      <c r="D1" s="77"/>
      <c r="E1" s="77"/>
      <c r="F1" s="77"/>
      <c r="G1" s="77"/>
      <c r="H1" s="78"/>
      <c r="I1" s="78"/>
      <c r="J1" s="683"/>
      <c r="K1" s="683"/>
      <c r="L1" s="683"/>
      <c r="M1" s="683"/>
      <c r="N1" s="683"/>
      <c r="O1" s="683"/>
      <c r="P1" s="683"/>
      <c r="Q1" s="683"/>
      <c r="R1" s="683"/>
      <c r="S1" s="683"/>
      <c r="T1" s="683"/>
      <c r="U1" s="683"/>
      <c r="V1" s="683"/>
      <c r="W1" s="683"/>
      <c r="X1" s="683"/>
    </row>
    <row r="2" spans="1:24" ht="20.399999999999999">
      <c r="A2" s="76"/>
      <c r="B2" s="77"/>
      <c r="C2" s="77"/>
      <c r="D2" s="77"/>
      <c r="E2" s="77"/>
      <c r="F2" s="77"/>
      <c r="G2" s="77"/>
      <c r="H2" s="78"/>
      <c r="I2" s="78"/>
      <c r="J2" s="683"/>
      <c r="K2" s="683"/>
      <c r="L2" s="683"/>
      <c r="M2" s="683"/>
      <c r="N2" s="683"/>
      <c r="O2" s="683"/>
      <c r="P2" s="683"/>
      <c r="Q2" s="683"/>
      <c r="R2" s="683"/>
      <c r="S2" s="683"/>
      <c r="T2" s="683"/>
      <c r="U2" s="683"/>
      <c r="V2" s="683"/>
      <c r="W2" s="683"/>
      <c r="X2" s="683"/>
    </row>
    <row r="3" spans="1:24">
      <c r="A3" s="76"/>
      <c r="B3" s="79"/>
      <c r="C3" s="79"/>
      <c r="D3" s="79"/>
      <c r="E3" s="79"/>
      <c r="F3" s="79"/>
      <c r="G3" s="79"/>
      <c r="H3" s="76"/>
      <c r="I3" s="76"/>
      <c r="J3" s="683"/>
      <c r="K3" s="683"/>
      <c r="L3" s="683"/>
      <c r="M3" s="683"/>
      <c r="N3" s="683"/>
      <c r="O3" s="683"/>
      <c r="P3" s="683"/>
      <c r="Q3" s="683"/>
      <c r="R3" s="683"/>
      <c r="S3" s="683"/>
      <c r="T3" s="683"/>
      <c r="U3" s="683"/>
      <c r="V3" s="683"/>
      <c r="W3" s="683"/>
      <c r="X3" s="683"/>
    </row>
    <row r="4" spans="1:24" ht="20.399999999999999">
      <c r="A4" s="76"/>
      <c r="B4" s="90"/>
      <c r="C4" s="90"/>
      <c r="D4" s="90"/>
      <c r="E4" s="90"/>
      <c r="F4" s="90"/>
      <c r="G4" s="90"/>
      <c r="H4" s="91"/>
      <c r="I4" s="91"/>
      <c r="J4" s="683"/>
      <c r="K4" s="683"/>
      <c r="L4" s="683"/>
      <c r="M4" s="683"/>
      <c r="N4" s="683"/>
      <c r="O4" s="683"/>
      <c r="P4" s="683"/>
      <c r="Q4" s="683"/>
      <c r="R4" s="683"/>
      <c r="S4" s="683"/>
      <c r="T4" s="683"/>
      <c r="U4" s="683"/>
      <c r="V4" s="683"/>
      <c r="W4" s="683"/>
      <c r="X4" s="683"/>
    </row>
    <row r="5" spans="1:24" ht="20.399999999999999">
      <c r="A5" s="76"/>
      <c r="B5" s="679"/>
      <c r="C5" s="679"/>
      <c r="D5" s="679"/>
      <c r="E5" s="679"/>
      <c r="F5" s="679"/>
      <c r="G5" s="679"/>
      <c r="H5" s="679"/>
      <c r="I5" s="679"/>
      <c r="J5" s="683"/>
      <c r="K5" s="683"/>
      <c r="L5" s="683"/>
      <c r="M5" s="683"/>
      <c r="N5" s="683"/>
      <c r="O5" s="683"/>
      <c r="P5" s="683"/>
      <c r="Q5" s="683"/>
      <c r="R5" s="683"/>
      <c r="S5" s="683"/>
      <c r="T5" s="683"/>
      <c r="U5" s="683"/>
      <c r="V5" s="683"/>
      <c r="W5" s="683"/>
      <c r="X5" s="683"/>
    </row>
    <row r="6" spans="1:24" ht="20.399999999999999">
      <c r="A6" s="76"/>
      <c r="B6" s="682"/>
      <c r="C6" s="682"/>
      <c r="D6" s="682"/>
      <c r="E6" s="682"/>
      <c r="F6" s="682"/>
      <c r="G6" s="90"/>
      <c r="H6" s="91"/>
      <c r="I6" s="91"/>
      <c r="J6" s="683"/>
      <c r="K6" s="683"/>
      <c r="L6" s="683"/>
      <c r="M6" s="683"/>
      <c r="N6" s="683"/>
      <c r="O6" s="683"/>
      <c r="P6" s="683"/>
      <c r="Q6" s="683"/>
      <c r="R6" s="683"/>
      <c r="S6" s="683"/>
      <c r="T6" s="683"/>
      <c r="U6" s="683"/>
      <c r="V6" s="683"/>
      <c r="W6" s="683"/>
      <c r="X6" s="683"/>
    </row>
    <row r="7" spans="1:24" ht="20.399999999999999">
      <c r="A7" s="76"/>
      <c r="B7" s="679"/>
      <c r="C7" s="679"/>
      <c r="D7" s="679"/>
      <c r="E7" s="679"/>
      <c r="F7" s="679"/>
      <c r="G7" s="679"/>
      <c r="H7" s="679"/>
      <c r="I7" s="679"/>
      <c r="J7" s="683"/>
      <c r="K7" s="683"/>
      <c r="L7" s="683"/>
      <c r="M7" s="683"/>
      <c r="N7" s="683"/>
      <c r="O7" s="683"/>
      <c r="P7" s="683"/>
      <c r="Q7" s="683"/>
      <c r="R7" s="683"/>
      <c r="S7" s="683"/>
      <c r="T7" s="683"/>
      <c r="U7" s="683"/>
      <c r="V7" s="683"/>
      <c r="W7" s="683"/>
      <c r="X7" s="683"/>
    </row>
    <row r="8" spans="1:24" ht="20.399999999999999">
      <c r="A8" s="76"/>
      <c r="B8" s="344"/>
      <c r="C8" s="344"/>
      <c r="D8" s="344"/>
      <c r="E8" s="344"/>
      <c r="F8" s="344"/>
      <c r="G8" s="344"/>
      <c r="H8" s="91"/>
      <c r="I8" s="91"/>
      <c r="J8" s="683"/>
      <c r="K8" s="683"/>
      <c r="L8" s="683"/>
      <c r="M8" s="683"/>
      <c r="N8" s="683"/>
      <c r="O8" s="683"/>
      <c r="P8" s="683"/>
      <c r="Q8" s="683"/>
      <c r="R8" s="683"/>
      <c r="S8" s="683"/>
      <c r="T8" s="683"/>
      <c r="U8" s="683"/>
      <c r="V8" s="683"/>
      <c r="W8" s="683"/>
      <c r="X8" s="683"/>
    </row>
    <row r="9" spans="1:24" ht="20.399999999999999">
      <c r="A9" s="76"/>
      <c r="B9" s="679"/>
      <c r="C9" s="679"/>
      <c r="D9" s="679"/>
      <c r="E9" s="679"/>
      <c r="F9" s="679"/>
      <c r="G9" s="679"/>
      <c r="H9" s="679"/>
      <c r="I9" s="679"/>
      <c r="J9" s="683"/>
      <c r="K9" s="683"/>
      <c r="L9" s="683"/>
      <c r="M9" s="683"/>
      <c r="N9" s="683"/>
      <c r="O9" s="683"/>
      <c r="P9" s="683"/>
      <c r="Q9" s="683"/>
      <c r="R9" s="683"/>
      <c r="S9" s="683"/>
      <c r="T9" s="683"/>
      <c r="U9" s="683"/>
      <c r="V9" s="683"/>
      <c r="W9" s="683"/>
      <c r="X9" s="683"/>
    </row>
    <row r="10" spans="1:24" ht="20.399999999999999">
      <c r="A10" s="76"/>
      <c r="B10" s="344"/>
      <c r="C10" s="344"/>
      <c r="D10" s="344"/>
      <c r="E10" s="90"/>
      <c r="F10" s="90"/>
      <c r="G10" s="90"/>
      <c r="H10" s="91"/>
      <c r="I10" s="91"/>
      <c r="J10" s="683"/>
      <c r="K10" s="683"/>
      <c r="L10" s="683"/>
      <c r="M10" s="683"/>
      <c r="N10" s="683"/>
      <c r="O10" s="683"/>
      <c r="P10" s="683"/>
      <c r="Q10" s="683"/>
      <c r="R10" s="683"/>
      <c r="S10" s="683"/>
      <c r="T10" s="683"/>
      <c r="U10" s="683"/>
      <c r="V10" s="683"/>
      <c r="W10" s="683"/>
      <c r="X10" s="683"/>
    </row>
    <row r="11" spans="1:24" ht="20.399999999999999">
      <c r="A11" s="76"/>
      <c r="B11" s="679"/>
      <c r="C11" s="679"/>
      <c r="D11" s="679"/>
      <c r="E11" s="679"/>
      <c r="F11" s="679"/>
      <c r="G11" s="679"/>
      <c r="H11" s="679"/>
      <c r="I11" s="679"/>
      <c r="J11" s="683"/>
      <c r="K11" s="683"/>
      <c r="L11" s="683"/>
      <c r="M11" s="683"/>
      <c r="N11" s="683"/>
      <c r="O11" s="683"/>
      <c r="P11" s="683"/>
      <c r="Q11" s="683"/>
      <c r="R11" s="683"/>
      <c r="S11" s="683"/>
      <c r="T11" s="683"/>
      <c r="U11" s="683"/>
      <c r="V11" s="683"/>
      <c r="W11" s="683"/>
      <c r="X11" s="683"/>
    </row>
    <row r="12" spans="1:24" ht="20.399999999999999">
      <c r="A12" s="76"/>
      <c r="B12" s="682"/>
      <c r="C12" s="682"/>
      <c r="D12" s="682"/>
      <c r="E12" s="90"/>
      <c r="F12" s="90"/>
      <c r="G12" s="90"/>
      <c r="H12" s="91"/>
      <c r="I12" s="91"/>
      <c r="J12" s="683"/>
      <c r="K12" s="683"/>
      <c r="L12" s="683"/>
      <c r="M12" s="683"/>
      <c r="N12" s="683"/>
      <c r="O12" s="683"/>
      <c r="P12" s="683"/>
      <c r="Q12" s="683"/>
      <c r="R12" s="683"/>
      <c r="S12" s="683"/>
      <c r="T12" s="683"/>
      <c r="U12" s="683"/>
      <c r="V12" s="683"/>
      <c r="W12" s="683"/>
      <c r="X12" s="683"/>
    </row>
    <row r="13" spans="1:24" ht="20.399999999999999">
      <c r="A13" s="76"/>
      <c r="B13" s="679"/>
      <c r="C13" s="679"/>
      <c r="D13" s="679"/>
      <c r="E13" s="679"/>
      <c r="F13" s="679"/>
      <c r="G13" s="679"/>
      <c r="H13" s="679"/>
      <c r="I13" s="679"/>
      <c r="J13" s="683"/>
      <c r="K13" s="683"/>
      <c r="L13" s="683"/>
      <c r="M13" s="683"/>
      <c r="N13" s="683"/>
      <c r="O13" s="683"/>
      <c r="P13" s="683"/>
      <c r="Q13" s="683"/>
      <c r="R13" s="683"/>
      <c r="S13" s="683"/>
      <c r="T13" s="683"/>
      <c r="U13" s="683"/>
      <c r="V13" s="683"/>
      <c r="W13" s="683"/>
      <c r="X13" s="683"/>
    </row>
    <row r="14" spans="1:24" ht="20.399999999999999">
      <c r="A14" s="76"/>
      <c r="B14" s="682"/>
      <c r="C14" s="682"/>
      <c r="D14" s="682"/>
      <c r="E14" s="682"/>
      <c r="F14" s="682"/>
      <c r="G14" s="682"/>
      <c r="H14" s="680"/>
      <c r="I14" s="680"/>
      <c r="J14" s="683"/>
      <c r="K14" s="683"/>
      <c r="L14" s="683"/>
      <c r="M14" s="683"/>
      <c r="N14" s="683"/>
      <c r="O14" s="683"/>
      <c r="P14" s="683"/>
      <c r="Q14" s="683"/>
      <c r="R14" s="683"/>
      <c r="S14" s="683"/>
      <c r="T14" s="683"/>
      <c r="U14" s="683"/>
      <c r="V14" s="683"/>
      <c r="W14" s="683"/>
      <c r="X14" s="683"/>
    </row>
    <row r="15" spans="1:24" ht="20.399999999999999">
      <c r="A15" s="76"/>
      <c r="B15" s="679"/>
      <c r="C15" s="679"/>
      <c r="D15" s="679"/>
      <c r="E15" s="679"/>
      <c r="F15" s="679"/>
      <c r="G15" s="679"/>
      <c r="H15" s="679"/>
      <c r="I15" s="679"/>
      <c r="J15" s="683"/>
      <c r="K15" s="683"/>
      <c r="L15" s="683"/>
      <c r="M15" s="683"/>
      <c r="N15" s="683"/>
      <c r="O15" s="683"/>
      <c r="P15" s="683"/>
      <c r="Q15" s="683"/>
      <c r="R15" s="683"/>
      <c r="S15" s="683"/>
      <c r="T15" s="683"/>
      <c r="U15" s="683"/>
      <c r="V15" s="683"/>
      <c r="W15" s="683"/>
      <c r="X15" s="683"/>
    </row>
    <row r="16" spans="1:24" ht="20.399999999999999">
      <c r="A16" s="76"/>
      <c r="B16" s="682"/>
      <c r="C16" s="682"/>
      <c r="D16" s="682"/>
      <c r="E16" s="682"/>
      <c r="F16" s="682"/>
      <c r="G16" s="682"/>
      <c r="H16" s="680"/>
      <c r="I16" s="680"/>
      <c r="J16" s="683"/>
      <c r="K16" s="683"/>
      <c r="L16" s="683"/>
      <c r="M16" s="683"/>
      <c r="N16" s="683"/>
      <c r="O16" s="683"/>
      <c r="P16" s="683"/>
      <c r="Q16" s="683"/>
      <c r="R16" s="683"/>
      <c r="S16" s="683"/>
      <c r="T16" s="683"/>
      <c r="U16" s="683"/>
      <c r="V16" s="683"/>
      <c r="W16" s="683"/>
      <c r="X16" s="683"/>
    </row>
    <row r="17" spans="1:24" ht="20.399999999999999">
      <c r="A17" s="76"/>
      <c r="B17" s="679"/>
      <c r="C17" s="679"/>
      <c r="D17" s="679"/>
      <c r="E17" s="679"/>
      <c r="F17" s="679"/>
      <c r="G17" s="679"/>
      <c r="H17" s="679"/>
      <c r="I17" s="679"/>
      <c r="J17" s="683"/>
      <c r="K17" s="683"/>
      <c r="L17" s="683"/>
      <c r="M17" s="683"/>
      <c r="N17" s="683"/>
      <c r="O17" s="683"/>
      <c r="P17" s="683"/>
      <c r="Q17" s="683"/>
      <c r="R17" s="683"/>
      <c r="S17" s="683"/>
      <c r="T17" s="683"/>
      <c r="U17" s="683"/>
      <c r="V17" s="683"/>
      <c r="W17" s="683"/>
      <c r="X17" s="683"/>
    </row>
    <row r="18" spans="1:24" ht="20.399999999999999">
      <c r="A18" s="76"/>
      <c r="B18" s="682"/>
      <c r="C18" s="682"/>
      <c r="D18" s="682"/>
      <c r="E18" s="682"/>
      <c r="F18" s="682"/>
      <c r="G18" s="682"/>
      <c r="H18" s="680"/>
      <c r="I18" s="680"/>
      <c r="J18" s="683"/>
      <c r="K18" s="683"/>
      <c r="L18" s="683"/>
      <c r="M18" s="683"/>
      <c r="N18" s="683"/>
      <c r="O18" s="683"/>
      <c r="P18" s="683"/>
      <c r="Q18" s="683"/>
      <c r="R18" s="683"/>
      <c r="S18" s="683"/>
      <c r="T18" s="683"/>
      <c r="U18" s="683"/>
      <c r="V18" s="683"/>
      <c r="W18" s="683"/>
      <c r="X18" s="683"/>
    </row>
    <row r="19" spans="1:24" ht="20.399999999999999">
      <c r="A19" s="76"/>
      <c r="B19" s="679"/>
      <c r="C19" s="679"/>
      <c r="D19" s="679"/>
      <c r="E19" s="679"/>
      <c r="F19" s="679"/>
      <c r="G19" s="679"/>
      <c r="H19" s="679"/>
      <c r="I19" s="679"/>
      <c r="J19" s="683"/>
      <c r="K19" s="683"/>
      <c r="L19" s="683"/>
      <c r="M19" s="683"/>
      <c r="N19" s="683"/>
      <c r="O19" s="683"/>
      <c r="P19" s="683"/>
      <c r="Q19" s="683"/>
      <c r="R19" s="683"/>
      <c r="S19" s="683"/>
      <c r="T19" s="683"/>
      <c r="U19" s="683"/>
      <c r="V19" s="683"/>
      <c r="W19" s="683"/>
      <c r="X19" s="683"/>
    </row>
    <row r="20" spans="1:24" ht="20.399999999999999">
      <c r="A20" s="76"/>
      <c r="B20" s="679"/>
      <c r="C20" s="679"/>
      <c r="D20" s="679"/>
      <c r="E20" s="679"/>
      <c r="F20" s="679"/>
      <c r="G20" s="679"/>
      <c r="H20" s="680"/>
      <c r="I20" s="680"/>
      <c r="J20" s="683"/>
      <c r="K20" s="683"/>
      <c r="L20" s="683"/>
      <c r="M20" s="683"/>
      <c r="N20" s="683"/>
      <c r="O20" s="683"/>
      <c r="P20" s="683"/>
      <c r="Q20" s="683"/>
      <c r="R20" s="683"/>
      <c r="S20" s="683"/>
      <c r="T20" s="683"/>
      <c r="U20" s="683"/>
      <c r="V20" s="683"/>
      <c r="W20" s="683"/>
      <c r="X20" s="683"/>
    </row>
    <row r="21" spans="1:24" ht="20.399999999999999">
      <c r="A21" s="76"/>
      <c r="B21" s="679"/>
      <c r="C21" s="679"/>
      <c r="D21" s="679"/>
      <c r="E21" s="679"/>
      <c r="F21" s="679"/>
      <c r="G21" s="679"/>
      <c r="H21" s="679"/>
      <c r="I21" s="679"/>
      <c r="J21" s="683"/>
      <c r="K21" s="683"/>
      <c r="L21" s="683"/>
      <c r="M21" s="683"/>
      <c r="N21" s="683"/>
      <c r="O21" s="683"/>
      <c r="P21" s="683"/>
      <c r="Q21" s="683"/>
      <c r="R21" s="683"/>
      <c r="S21" s="683"/>
      <c r="T21" s="683"/>
      <c r="U21" s="683"/>
      <c r="V21" s="683"/>
      <c r="W21" s="683"/>
      <c r="X21" s="683"/>
    </row>
    <row r="22" spans="1:24" ht="20.399999999999999">
      <c r="A22" s="76"/>
      <c r="B22" s="679"/>
      <c r="C22" s="679"/>
      <c r="D22" s="679"/>
      <c r="E22" s="679"/>
      <c r="F22" s="679"/>
      <c r="G22" s="90"/>
      <c r="H22" s="91"/>
      <c r="I22" s="91"/>
      <c r="J22" s="683"/>
      <c r="K22" s="683"/>
      <c r="L22" s="683"/>
      <c r="M22" s="683"/>
      <c r="N22" s="683"/>
      <c r="O22" s="683"/>
      <c r="P22" s="683"/>
      <c r="Q22" s="683"/>
      <c r="R22" s="683"/>
      <c r="S22" s="683"/>
      <c r="T22" s="683"/>
      <c r="U22" s="683"/>
      <c r="V22" s="683"/>
      <c r="W22" s="683"/>
      <c r="X22" s="683"/>
    </row>
    <row r="23" spans="1:24" ht="20.399999999999999">
      <c r="A23" s="76"/>
      <c r="B23" s="679"/>
      <c r="C23" s="679"/>
      <c r="D23" s="679"/>
      <c r="E23" s="679"/>
      <c r="F23" s="679"/>
      <c r="G23" s="679"/>
      <c r="H23" s="679"/>
      <c r="I23" s="679"/>
      <c r="J23" s="683"/>
      <c r="K23" s="683"/>
      <c r="L23" s="683"/>
      <c r="M23" s="683"/>
      <c r="N23" s="683"/>
      <c r="O23" s="683"/>
      <c r="P23" s="683"/>
      <c r="Q23" s="683"/>
      <c r="R23" s="683"/>
      <c r="S23" s="683"/>
      <c r="T23" s="683"/>
      <c r="U23" s="683"/>
      <c r="V23" s="683"/>
      <c r="W23" s="683"/>
      <c r="X23" s="683"/>
    </row>
    <row r="24" spans="1:24" ht="20.399999999999999">
      <c r="A24" s="76"/>
      <c r="B24" s="679"/>
      <c r="C24" s="679"/>
      <c r="D24" s="679"/>
      <c r="E24" s="679"/>
      <c r="F24" s="679"/>
      <c r="G24" s="680"/>
      <c r="H24" s="680"/>
      <c r="I24" s="680"/>
      <c r="J24" s="683"/>
      <c r="K24" s="683"/>
      <c r="L24" s="683"/>
      <c r="M24" s="683"/>
      <c r="N24" s="683"/>
      <c r="O24" s="683"/>
      <c r="P24" s="683"/>
      <c r="Q24" s="683"/>
      <c r="R24" s="683"/>
      <c r="S24" s="683"/>
      <c r="T24" s="683"/>
      <c r="U24" s="683"/>
      <c r="V24" s="683"/>
      <c r="W24" s="683"/>
      <c r="X24" s="683"/>
    </row>
    <row r="25" spans="1:24" ht="20.399999999999999">
      <c r="A25" s="76"/>
      <c r="B25" s="679"/>
      <c r="C25" s="679"/>
      <c r="D25" s="679"/>
      <c r="E25" s="679"/>
      <c r="F25" s="679"/>
      <c r="G25" s="679"/>
      <c r="H25" s="679"/>
      <c r="I25" s="679"/>
      <c r="J25" s="683"/>
      <c r="K25" s="683"/>
      <c r="L25" s="683"/>
      <c r="M25" s="683"/>
      <c r="N25" s="683"/>
      <c r="O25" s="683"/>
      <c r="P25" s="683"/>
      <c r="Q25" s="683"/>
      <c r="R25" s="683"/>
      <c r="S25" s="683"/>
      <c r="T25" s="683"/>
      <c r="U25" s="683"/>
      <c r="V25" s="683"/>
      <c r="W25" s="683"/>
      <c r="X25" s="683"/>
    </row>
    <row r="26" spans="1:24" ht="20.399999999999999">
      <c r="A26" s="76"/>
      <c r="B26" s="681"/>
      <c r="C26" s="681"/>
      <c r="D26" s="681"/>
      <c r="E26" s="681"/>
      <c r="F26" s="681"/>
      <c r="G26" s="681"/>
      <c r="H26" s="680"/>
      <c r="I26" s="680"/>
      <c r="J26" s="683"/>
      <c r="K26" s="683"/>
      <c r="L26" s="683"/>
      <c r="M26" s="683"/>
      <c r="N26" s="683"/>
      <c r="O26" s="683"/>
      <c r="P26" s="683"/>
      <c r="Q26" s="683"/>
      <c r="R26" s="683"/>
      <c r="S26" s="683"/>
      <c r="T26" s="683"/>
      <c r="U26" s="683"/>
      <c r="V26" s="683"/>
      <c r="W26" s="683"/>
      <c r="X26" s="683"/>
    </row>
    <row r="27" spans="1:24" ht="20.399999999999999">
      <c r="A27" s="76"/>
      <c r="B27" s="679"/>
      <c r="C27" s="679"/>
      <c r="D27" s="679"/>
      <c r="E27" s="679"/>
      <c r="F27" s="679"/>
      <c r="G27" s="679"/>
      <c r="H27" s="679"/>
      <c r="I27" s="679"/>
      <c r="J27" s="683"/>
      <c r="K27" s="683"/>
      <c r="L27" s="683"/>
      <c r="M27" s="683"/>
      <c r="N27" s="683"/>
      <c r="O27" s="683"/>
      <c r="P27" s="683"/>
      <c r="Q27" s="683"/>
      <c r="R27" s="683"/>
      <c r="S27" s="683"/>
      <c r="T27" s="683"/>
      <c r="U27" s="683"/>
      <c r="V27" s="683"/>
      <c r="W27" s="683"/>
      <c r="X27" s="683"/>
    </row>
    <row r="28" spans="1:24">
      <c r="A28" s="76"/>
      <c r="B28" s="79"/>
      <c r="C28" s="79"/>
      <c r="D28" s="79"/>
      <c r="E28" s="79"/>
      <c r="F28" s="79"/>
      <c r="G28" s="79"/>
      <c r="H28" s="76"/>
      <c r="I28" s="76"/>
      <c r="J28" s="683"/>
      <c r="K28" s="683"/>
      <c r="L28" s="683"/>
      <c r="M28" s="683"/>
      <c r="N28" s="683"/>
      <c r="O28" s="683"/>
      <c r="P28" s="683"/>
      <c r="Q28" s="683"/>
      <c r="R28" s="683"/>
      <c r="S28" s="683"/>
      <c r="T28" s="683"/>
      <c r="U28" s="683"/>
      <c r="V28" s="683"/>
      <c r="W28" s="683"/>
      <c r="X28" s="683"/>
    </row>
    <row r="29" spans="1:24">
      <c r="A29" s="76"/>
      <c r="B29" s="79"/>
      <c r="C29" s="79"/>
      <c r="D29" s="79"/>
      <c r="E29" s="79"/>
      <c r="F29" s="79"/>
      <c r="G29" s="79"/>
      <c r="H29" s="76"/>
      <c r="I29" s="76"/>
      <c r="J29" s="683"/>
      <c r="K29" s="683"/>
      <c r="L29" s="683"/>
      <c r="M29" s="683"/>
      <c r="N29" s="683"/>
      <c r="O29" s="683"/>
      <c r="P29" s="683"/>
      <c r="Q29" s="683"/>
      <c r="R29" s="683"/>
      <c r="S29" s="683"/>
      <c r="T29" s="683"/>
      <c r="U29" s="683"/>
      <c r="V29" s="683"/>
      <c r="W29" s="683"/>
      <c r="X29" s="683"/>
    </row>
    <row r="30" spans="1:24">
      <c r="A30" s="76"/>
      <c r="B30" s="79"/>
      <c r="C30" s="79"/>
      <c r="D30" s="79"/>
      <c r="E30" s="79"/>
      <c r="F30" s="79"/>
      <c r="G30" s="79"/>
      <c r="H30" s="76"/>
      <c r="I30" s="76"/>
      <c r="J30" s="683"/>
      <c r="K30" s="683"/>
      <c r="L30" s="683"/>
      <c r="M30" s="683"/>
      <c r="N30" s="683"/>
      <c r="O30" s="683"/>
      <c r="P30" s="683"/>
      <c r="Q30" s="683"/>
      <c r="R30" s="683"/>
      <c r="S30" s="683"/>
      <c r="T30" s="683"/>
      <c r="U30" s="683"/>
      <c r="V30" s="683"/>
      <c r="W30" s="683"/>
      <c r="X30" s="683"/>
    </row>
    <row r="31" spans="1:24" ht="20.399999999999999">
      <c r="A31" s="76"/>
      <c r="B31" s="80"/>
      <c r="C31" s="80"/>
      <c r="D31" s="80"/>
      <c r="E31" s="80"/>
      <c r="F31" s="80"/>
      <c r="G31" s="80"/>
      <c r="H31" s="80"/>
      <c r="I31" s="80"/>
      <c r="J31" s="78"/>
      <c r="K31" s="81"/>
      <c r="L31" s="81"/>
      <c r="M31" s="81"/>
      <c r="N31" s="81"/>
      <c r="O31" s="81"/>
      <c r="P31" s="81"/>
      <c r="Q31" s="81"/>
      <c r="R31" s="81"/>
      <c r="S31" s="31"/>
      <c r="T31" s="31"/>
      <c r="U31" s="76"/>
      <c r="V31" s="76"/>
      <c r="W31" s="76"/>
      <c r="X31" s="76"/>
    </row>
    <row r="32" spans="1:24" ht="15" customHeight="1">
      <c r="B32" s="82"/>
      <c r="C32" s="82"/>
      <c r="D32" s="82"/>
      <c r="E32" s="82"/>
      <c r="F32" s="83"/>
      <c r="G32" s="83"/>
      <c r="H32" s="84"/>
      <c r="I32" s="84"/>
      <c r="J32" s="84"/>
      <c r="K32" s="84"/>
      <c r="L32" s="84"/>
      <c r="M32" s="84"/>
      <c r="N32" s="84"/>
      <c r="O32" s="84"/>
      <c r="P32" s="84"/>
      <c r="Q32" s="84"/>
      <c r="R32" s="84"/>
      <c r="S32" s="85"/>
      <c r="T32" s="85"/>
    </row>
    <row r="33" spans="2:20" ht="15" customHeight="1">
      <c r="B33" s="82"/>
      <c r="C33" s="82"/>
      <c r="D33" s="82"/>
      <c r="E33" s="82"/>
      <c r="F33" s="83"/>
      <c r="G33" s="83"/>
      <c r="H33" s="84"/>
      <c r="I33" s="84"/>
      <c r="J33" s="84"/>
      <c r="K33" s="84"/>
      <c r="L33" s="84"/>
      <c r="M33" s="84"/>
      <c r="N33" s="84"/>
      <c r="O33" s="84"/>
      <c r="P33" s="84"/>
      <c r="Q33" s="84"/>
      <c r="R33" s="84"/>
      <c r="S33" s="85"/>
      <c r="T33" s="85"/>
    </row>
    <row r="34" spans="2:20" ht="15" customHeight="1">
      <c r="B34" s="82"/>
      <c r="C34" s="82"/>
      <c r="D34" s="82"/>
      <c r="E34" s="82"/>
      <c r="F34" s="83"/>
      <c r="G34" s="83"/>
      <c r="H34" s="84"/>
      <c r="I34" s="84"/>
      <c r="J34" s="84"/>
      <c r="K34" s="84"/>
      <c r="L34" s="84"/>
      <c r="M34" s="84"/>
      <c r="N34" s="84"/>
      <c r="O34" s="84"/>
      <c r="P34" s="84"/>
      <c r="Q34" s="84"/>
      <c r="R34" s="84"/>
      <c r="S34" s="85"/>
      <c r="T34" s="85"/>
    </row>
    <row r="35" spans="2:20" ht="15" customHeight="1">
      <c r="B35" s="82"/>
      <c r="C35" s="82"/>
      <c r="D35" s="82"/>
      <c r="E35" s="82"/>
      <c r="F35" s="83"/>
      <c r="G35" s="83"/>
      <c r="H35" s="84"/>
      <c r="I35" s="84"/>
      <c r="J35" s="84"/>
      <c r="K35" s="84"/>
      <c r="L35" s="84"/>
      <c r="M35" s="84"/>
      <c r="N35" s="84"/>
      <c r="O35" s="84"/>
      <c r="P35" s="84"/>
      <c r="Q35" s="84"/>
      <c r="R35" s="84"/>
      <c r="S35" s="85"/>
      <c r="T35" s="85"/>
    </row>
    <row r="63" spans="2:14">
      <c r="B63" s="86"/>
      <c r="C63" s="86"/>
      <c r="D63" s="86"/>
      <c r="E63" s="86"/>
      <c r="F63" s="86"/>
      <c r="G63" s="86"/>
      <c r="H63" s="87"/>
      <c r="I63" s="87"/>
      <c r="J63" s="87"/>
      <c r="K63" s="87"/>
      <c r="L63" s="87"/>
      <c r="M63" s="87"/>
      <c r="N63" s="87"/>
    </row>
    <row r="64" spans="2:14">
      <c r="B64" s="86"/>
      <c r="C64" s="86"/>
      <c r="D64" s="86"/>
      <c r="E64" s="86"/>
      <c r="F64" s="86"/>
      <c r="G64" s="86"/>
      <c r="H64" s="87"/>
      <c r="I64" s="87"/>
      <c r="J64" s="87"/>
      <c r="K64" s="87"/>
      <c r="L64" s="87"/>
      <c r="M64" s="87"/>
      <c r="N64" s="87"/>
    </row>
    <row r="65" spans="2:27" ht="20.399999999999999">
      <c r="B65" s="86"/>
      <c r="C65" s="88"/>
      <c r="D65" s="88"/>
      <c r="E65" s="88"/>
      <c r="F65" s="88"/>
      <c r="G65" s="88"/>
      <c r="H65" s="88"/>
      <c r="I65" s="89"/>
      <c r="J65" s="89"/>
      <c r="K65" s="87"/>
      <c r="L65" s="87"/>
      <c r="M65" s="87"/>
      <c r="N65" s="87"/>
    </row>
    <row r="66" spans="2:27" ht="20.399999999999999">
      <c r="B66" s="86"/>
      <c r="C66" s="88"/>
      <c r="D66" s="88"/>
      <c r="E66" s="88"/>
      <c r="F66" s="88"/>
      <c r="G66" s="88"/>
      <c r="H66" s="88"/>
      <c r="I66" s="89"/>
      <c r="J66" s="89"/>
      <c r="K66" s="87"/>
      <c r="L66" s="87"/>
      <c r="M66" s="87"/>
      <c r="N66" s="87"/>
    </row>
    <row r="67" spans="2:27" ht="20.399999999999999">
      <c r="B67" s="86"/>
      <c r="C67" s="90"/>
      <c r="D67" s="90"/>
      <c r="E67" s="90"/>
      <c r="F67" s="90"/>
      <c r="G67" s="90"/>
      <c r="H67" s="90"/>
      <c r="I67" s="91"/>
      <c r="J67" s="91"/>
      <c r="K67" s="87"/>
      <c r="L67" s="87"/>
      <c r="M67" s="87"/>
      <c r="N67" s="87"/>
      <c r="AA67" s="92"/>
    </row>
    <row r="68" spans="2:27" ht="20.399999999999999">
      <c r="B68" s="86"/>
      <c r="C68" s="90"/>
      <c r="D68" s="90"/>
      <c r="E68" s="90"/>
      <c r="F68" s="90"/>
      <c r="G68" s="90"/>
      <c r="H68" s="90"/>
      <c r="I68" s="91"/>
      <c r="J68" s="91"/>
      <c r="K68" s="87"/>
      <c r="L68" s="87"/>
      <c r="M68" s="87"/>
      <c r="N68" s="87"/>
    </row>
    <row r="69" spans="2:27" ht="20.399999999999999">
      <c r="B69" s="86"/>
      <c r="C69" s="679"/>
      <c r="D69" s="679"/>
      <c r="E69" s="679"/>
      <c r="F69" s="679"/>
      <c r="G69" s="679"/>
      <c r="H69" s="679"/>
      <c r="I69" s="679"/>
      <c r="J69" s="679"/>
      <c r="K69" s="87"/>
      <c r="L69" s="87"/>
      <c r="M69" s="87"/>
      <c r="N69" s="87"/>
    </row>
    <row r="70" spans="2:27" ht="20.399999999999999">
      <c r="B70" s="86"/>
      <c r="C70" s="682"/>
      <c r="D70" s="682"/>
      <c r="E70" s="682"/>
      <c r="F70" s="682"/>
      <c r="G70" s="682"/>
      <c r="H70" s="90"/>
      <c r="I70" s="91"/>
      <c r="J70" s="91"/>
      <c r="K70" s="87"/>
      <c r="L70" s="87"/>
      <c r="M70" s="87"/>
      <c r="N70" s="87"/>
    </row>
    <row r="71" spans="2:27" ht="20.399999999999999">
      <c r="B71" s="86"/>
      <c r="C71" s="679"/>
      <c r="D71" s="679"/>
      <c r="E71" s="679"/>
      <c r="F71" s="679"/>
      <c r="G71" s="679"/>
      <c r="H71" s="679"/>
      <c r="I71" s="679"/>
      <c r="J71" s="679"/>
      <c r="K71" s="87"/>
      <c r="L71" s="87"/>
      <c r="M71" s="87"/>
      <c r="N71" s="87"/>
    </row>
    <row r="72" spans="2:27" ht="20.399999999999999">
      <c r="B72" s="86"/>
      <c r="C72" s="93"/>
      <c r="D72" s="93"/>
      <c r="E72" s="93"/>
      <c r="F72" s="93"/>
      <c r="G72" s="93"/>
      <c r="H72" s="93"/>
      <c r="I72" s="91"/>
      <c r="J72" s="91"/>
      <c r="K72" s="87"/>
      <c r="L72" s="87"/>
      <c r="M72" s="87"/>
      <c r="N72" s="87"/>
    </row>
    <row r="73" spans="2:27" ht="20.399999999999999">
      <c r="B73" s="86"/>
      <c r="C73" s="679"/>
      <c r="D73" s="679"/>
      <c r="E73" s="679"/>
      <c r="F73" s="679"/>
      <c r="G73" s="679"/>
      <c r="H73" s="679"/>
      <c r="I73" s="679"/>
      <c r="J73" s="679"/>
      <c r="K73" s="87"/>
      <c r="L73" s="87"/>
      <c r="M73" s="87"/>
      <c r="N73" s="87"/>
    </row>
    <row r="74" spans="2:27" ht="20.399999999999999">
      <c r="B74" s="86"/>
      <c r="C74" s="93"/>
      <c r="D74" s="93"/>
      <c r="E74" s="93"/>
      <c r="F74" s="90"/>
      <c r="G74" s="90"/>
      <c r="H74" s="90"/>
      <c r="I74" s="91"/>
      <c r="J74" s="91"/>
      <c r="K74" s="87"/>
      <c r="L74" s="87"/>
      <c r="M74" s="87"/>
      <c r="N74" s="87"/>
    </row>
    <row r="75" spans="2:27" ht="20.399999999999999">
      <c r="B75" s="86"/>
      <c r="C75" s="679"/>
      <c r="D75" s="679"/>
      <c r="E75" s="679"/>
      <c r="F75" s="679"/>
      <c r="G75" s="679"/>
      <c r="H75" s="679"/>
      <c r="I75" s="679"/>
      <c r="J75" s="679"/>
      <c r="K75" s="87"/>
      <c r="L75" s="87"/>
      <c r="M75" s="87"/>
      <c r="N75" s="87"/>
    </row>
    <row r="76" spans="2:27" ht="20.399999999999999">
      <c r="B76" s="86"/>
      <c r="C76" s="682"/>
      <c r="D76" s="682"/>
      <c r="E76" s="682"/>
      <c r="F76" s="90"/>
      <c r="G76" s="90"/>
      <c r="H76" s="90"/>
      <c r="I76" s="91"/>
      <c r="J76" s="91"/>
      <c r="K76" s="87"/>
      <c r="L76" s="87"/>
      <c r="M76" s="87"/>
      <c r="N76" s="87"/>
    </row>
    <row r="77" spans="2:27" ht="20.399999999999999">
      <c r="B77" s="86"/>
      <c r="C77" s="679"/>
      <c r="D77" s="679"/>
      <c r="E77" s="679"/>
      <c r="F77" s="679"/>
      <c r="G77" s="679"/>
      <c r="H77" s="679"/>
      <c r="I77" s="679"/>
      <c r="J77" s="679"/>
      <c r="K77" s="87"/>
      <c r="L77" s="87"/>
      <c r="M77" s="87"/>
      <c r="N77" s="87"/>
    </row>
    <row r="78" spans="2:27" ht="20.399999999999999">
      <c r="B78" s="86"/>
      <c r="C78" s="682"/>
      <c r="D78" s="682"/>
      <c r="E78" s="682"/>
      <c r="F78" s="682"/>
      <c r="G78" s="682"/>
      <c r="H78" s="682"/>
      <c r="I78" s="680"/>
      <c r="J78" s="680"/>
      <c r="K78" s="87"/>
      <c r="L78" s="87"/>
      <c r="M78" s="87"/>
      <c r="N78" s="87"/>
    </row>
    <row r="79" spans="2:27" ht="20.399999999999999">
      <c r="B79" s="86"/>
      <c r="C79" s="679"/>
      <c r="D79" s="679"/>
      <c r="E79" s="679"/>
      <c r="F79" s="679"/>
      <c r="G79" s="679"/>
      <c r="H79" s="679"/>
      <c r="I79" s="679"/>
      <c r="J79" s="679"/>
      <c r="K79" s="87"/>
      <c r="L79" s="87"/>
      <c r="M79" s="87"/>
      <c r="N79" s="87"/>
    </row>
    <row r="80" spans="2:27" ht="20.399999999999999">
      <c r="B80" s="86"/>
      <c r="C80" s="682"/>
      <c r="D80" s="682"/>
      <c r="E80" s="682"/>
      <c r="F80" s="682"/>
      <c r="G80" s="682"/>
      <c r="H80" s="682"/>
      <c r="I80" s="680"/>
      <c r="J80" s="680"/>
      <c r="K80" s="87"/>
      <c r="L80" s="87"/>
      <c r="M80" s="87"/>
      <c r="N80" s="87"/>
    </row>
    <row r="81" spans="2:14" ht="20.399999999999999">
      <c r="B81" s="86"/>
      <c r="C81" s="679"/>
      <c r="D81" s="679"/>
      <c r="E81" s="679"/>
      <c r="F81" s="679"/>
      <c r="G81" s="679"/>
      <c r="H81" s="679"/>
      <c r="I81" s="679"/>
      <c r="J81" s="679"/>
      <c r="K81" s="87"/>
      <c r="L81" s="87"/>
      <c r="M81" s="87"/>
      <c r="N81" s="87"/>
    </row>
    <row r="82" spans="2:14" ht="20.399999999999999">
      <c r="B82" s="86"/>
      <c r="C82" s="682"/>
      <c r="D82" s="682"/>
      <c r="E82" s="682"/>
      <c r="F82" s="682"/>
      <c r="G82" s="682"/>
      <c r="H82" s="682"/>
      <c r="I82" s="680"/>
      <c r="J82" s="680"/>
      <c r="K82" s="87"/>
      <c r="L82" s="87"/>
      <c r="M82" s="87"/>
      <c r="N82" s="87"/>
    </row>
    <row r="83" spans="2:14" ht="20.399999999999999">
      <c r="B83" s="86"/>
      <c r="C83" s="679"/>
      <c r="D83" s="679"/>
      <c r="E83" s="679"/>
      <c r="F83" s="679"/>
      <c r="G83" s="679"/>
      <c r="H83" s="679"/>
      <c r="I83" s="679"/>
      <c r="J83" s="679"/>
      <c r="K83" s="87"/>
      <c r="L83" s="87"/>
      <c r="M83" s="87"/>
      <c r="N83" s="87"/>
    </row>
    <row r="84" spans="2:14" ht="20.399999999999999">
      <c r="B84" s="86"/>
      <c r="C84" s="679"/>
      <c r="D84" s="679"/>
      <c r="E84" s="679"/>
      <c r="F84" s="679"/>
      <c r="G84" s="679"/>
      <c r="H84" s="679"/>
      <c r="I84" s="680"/>
      <c r="J84" s="680"/>
      <c r="K84" s="87"/>
      <c r="L84" s="87"/>
      <c r="M84" s="87"/>
      <c r="N84" s="87"/>
    </row>
    <row r="85" spans="2:14" ht="20.399999999999999">
      <c r="B85" s="86"/>
      <c r="C85" s="679"/>
      <c r="D85" s="679"/>
      <c r="E85" s="679"/>
      <c r="F85" s="679"/>
      <c r="G85" s="679"/>
      <c r="H85" s="679"/>
      <c r="I85" s="679"/>
      <c r="J85" s="679"/>
      <c r="K85" s="87"/>
      <c r="L85" s="87"/>
      <c r="M85" s="87"/>
      <c r="N85" s="87"/>
    </row>
    <row r="86" spans="2:14" ht="20.399999999999999">
      <c r="B86" s="86"/>
      <c r="C86" s="679"/>
      <c r="D86" s="679"/>
      <c r="E86" s="679"/>
      <c r="F86" s="679"/>
      <c r="G86" s="679"/>
      <c r="H86" s="90"/>
      <c r="I86" s="91"/>
      <c r="J86" s="91"/>
      <c r="K86" s="87"/>
      <c r="L86" s="87"/>
      <c r="M86" s="87"/>
      <c r="N86" s="87"/>
    </row>
    <row r="87" spans="2:14" ht="20.399999999999999">
      <c r="B87" s="86"/>
      <c r="C87" s="679"/>
      <c r="D87" s="679"/>
      <c r="E87" s="679"/>
      <c r="F87" s="679"/>
      <c r="G87" s="679"/>
      <c r="H87" s="679"/>
      <c r="I87" s="679"/>
      <c r="J87" s="679"/>
      <c r="K87" s="87"/>
      <c r="L87" s="87"/>
      <c r="M87" s="87"/>
      <c r="N87" s="87"/>
    </row>
    <row r="88" spans="2:14" ht="20.399999999999999">
      <c r="B88" s="86"/>
      <c r="C88" s="679"/>
      <c r="D88" s="679"/>
      <c r="E88" s="679"/>
      <c r="F88" s="679"/>
      <c r="G88" s="679"/>
      <c r="H88" s="680"/>
      <c r="I88" s="680"/>
      <c r="J88" s="680"/>
      <c r="K88" s="87"/>
      <c r="L88" s="87"/>
      <c r="M88" s="87"/>
      <c r="N88" s="87"/>
    </row>
    <row r="89" spans="2:14" ht="20.399999999999999">
      <c r="B89" s="86"/>
      <c r="C89" s="679"/>
      <c r="D89" s="679"/>
      <c r="E89" s="679"/>
      <c r="F89" s="679"/>
      <c r="G89" s="679"/>
      <c r="H89" s="679"/>
      <c r="I89" s="679"/>
      <c r="J89" s="679"/>
      <c r="K89" s="87"/>
      <c r="L89" s="87"/>
      <c r="M89" s="87"/>
      <c r="N89" s="87"/>
    </row>
    <row r="90" spans="2:14" ht="20.399999999999999">
      <c r="B90" s="86"/>
      <c r="C90" s="681"/>
      <c r="D90" s="681"/>
      <c r="E90" s="681"/>
      <c r="F90" s="681"/>
      <c r="G90" s="681"/>
      <c r="H90" s="681"/>
      <c r="I90" s="680"/>
      <c r="J90" s="680"/>
      <c r="K90" s="87"/>
      <c r="L90" s="87"/>
      <c r="M90" s="87"/>
      <c r="N90" s="87"/>
    </row>
    <row r="91" spans="2:14" ht="20.399999999999999">
      <c r="B91" s="86"/>
      <c r="C91" s="679"/>
      <c r="D91" s="679"/>
      <c r="E91" s="679"/>
      <c r="F91" s="679"/>
      <c r="G91" s="679"/>
      <c r="H91" s="679"/>
      <c r="I91" s="679"/>
      <c r="J91" s="679"/>
      <c r="K91" s="87"/>
      <c r="L91" s="87"/>
      <c r="M91" s="87"/>
      <c r="N91" s="87"/>
    </row>
    <row r="92" spans="2:14" ht="20.399999999999999">
      <c r="B92" s="86"/>
      <c r="C92" s="94"/>
      <c r="D92" s="94"/>
      <c r="E92" s="94"/>
      <c r="F92" s="94"/>
      <c r="G92" s="94"/>
      <c r="H92" s="94"/>
      <c r="I92" s="94"/>
      <c r="J92" s="94"/>
      <c r="K92" s="87"/>
      <c r="L92" s="87"/>
      <c r="M92" s="87"/>
      <c r="N92" s="87"/>
    </row>
    <row r="93" spans="2:14">
      <c r="B93" s="86"/>
      <c r="C93" s="86"/>
      <c r="D93" s="86"/>
      <c r="E93" s="86"/>
      <c r="F93" s="86"/>
      <c r="G93" s="86"/>
      <c r="H93" s="87"/>
      <c r="I93" s="87"/>
      <c r="J93" s="87"/>
      <c r="K93" s="87"/>
      <c r="L93" s="87"/>
      <c r="M93" s="87"/>
      <c r="N93" s="87"/>
    </row>
    <row r="94" spans="2:14">
      <c r="B94" s="86"/>
      <c r="C94" s="86"/>
      <c r="D94" s="86"/>
      <c r="E94" s="86"/>
      <c r="F94" s="86"/>
      <c r="G94" s="86"/>
      <c r="H94" s="87"/>
      <c r="I94" s="87"/>
      <c r="J94" s="87"/>
      <c r="K94" s="87"/>
      <c r="L94" s="87"/>
      <c r="M94" s="87"/>
      <c r="N94" s="87"/>
    </row>
    <row r="95" spans="2:14">
      <c r="B95" s="86"/>
      <c r="C95" s="86"/>
      <c r="D95" s="86"/>
      <c r="E95" s="86"/>
      <c r="F95" s="86"/>
      <c r="G95" s="86"/>
      <c r="H95" s="87"/>
      <c r="I95" s="87"/>
      <c r="J95" s="87"/>
      <c r="K95" s="87"/>
      <c r="L95" s="87"/>
      <c r="M95" s="87"/>
      <c r="N95" s="87"/>
    </row>
    <row r="96" spans="2:14">
      <c r="B96" s="86"/>
      <c r="C96" s="86"/>
      <c r="D96" s="86"/>
      <c r="E96" s="86"/>
      <c r="F96" s="86"/>
      <c r="G96" s="86"/>
      <c r="H96" s="87"/>
      <c r="I96" s="87"/>
      <c r="J96" s="87"/>
      <c r="K96" s="87"/>
      <c r="L96" s="87"/>
      <c r="M96" s="87"/>
      <c r="N96" s="87"/>
    </row>
    <row r="97" spans="2:14">
      <c r="B97" s="86"/>
      <c r="C97" s="86"/>
      <c r="D97" s="86"/>
      <c r="E97" s="86"/>
      <c r="F97" s="86"/>
      <c r="G97" s="86"/>
      <c r="H97" s="87"/>
      <c r="I97" s="87"/>
      <c r="J97" s="87"/>
      <c r="K97" s="87"/>
      <c r="L97" s="87"/>
      <c r="M97" s="87"/>
      <c r="N97" s="87"/>
    </row>
  </sheetData>
  <mergeCells count="63">
    <mergeCell ref="B17:I17"/>
    <mergeCell ref="J1:X30"/>
    <mergeCell ref="B5:I5"/>
    <mergeCell ref="B6:F6"/>
    <mergeCell ref="B7:I7"/>
    <mergeCell ref="B9:I9"/>
    <mergeCell ref="B11:I11"/>
    <mergeCell ref="B12:D12"/>
    <mergeCell ref="B13:I13"/>
    <mergeCell ref="B14:D14"/>
    <mergeCell ref="E14:G14"/>
    <mergeCell ref="H14:I14"/>
    <mergeCell ref="B15:I15"/>
    <mergeCell ref="B16:D16"/>
    <mergeCell ref="E16:G16"/>
    <mergeCell ref="H16:I16"/>
    <mergeCell ref="B25:I25"/>
    <mergeCell ref="B18:D18"/>
    <mergeCell ref="E18:G18"/>
    <mergeCell ref="H18:I18"/>
    <mergeCell ref="B19:I19"/>
    <mergeCell ref="B20:G20"/>
    <mergeCell ref="H20:I20"/>
    <mergeCell ref="B21:I21"/>
    <mergeCell ref="B22:F22"/>
    <mergeCell ref="B23:I23"/>
    <mergeCell ref="B24:F24"/>
    <mergeCell ref="G24:I24"/>
    <mergeCell ref="C78:E78"/>
    <mergeCell ref="F78:H78"/>
    <mergeCell ref="I78:J78"/>
    <mergeCell ref="B26:D26"/>
    <mergeCell ref="E26:G26"/>
    <mergeCell ref="H26:I26"/>
    <mergeCell ref="B27:I27"/>
    <mergeCell ref="C69:J69"/>
    <mergeCell ref="C70:G70"/>
    <mergeCell ref="C71:J71"/>
    <mergeCell ref="C73:J73"/>
    <mergeCell ref="C75:J75"/>
    <mergeCell ref="C76:E76"/>
    <mergeCell ref="C77:J77"/>
    <mergeCell ref="C87:J87"/>
    <mergeCell ref="C79:J79"/>
    <mergeCell ref="C80:E80"/>
    <mergeCell ref="F80:H80"/>
    <mergeCell ref="I80:J80"/>
    <mergeCell ref="C81:J81"/>
    <mergeCell ref="C82:E82"/>
    <mergeCell ref="F82:H82"/>
    <mergeCell ref="I82:J82"/>
    <mergeCell ref="C83:J83"/>
    <mergeCell ref="C84:H84"/>
    <mergeCell ref="I84:J84"/>
    <mergeCell ref="C85:J85"/>
    <mergeCell ref="C86:G86"/>
    <mergeCell ref="C91:J91"/>
    <mergeCell ref="C88:G88"/>
    <mergeCell ref="H88:J88"/>
    <mergeCell ref="C89:J89"/>
    <mergeCell ref="C90:E90"/>
    <mergeCell ref="F90:H90"/>
    <mergeCell ref="I90:J90"/>
  </mergeCells>
  <pageMargins left="0.11811023622047245" right="0" top="0.19685039370078741" bottom="0.19685039370078741" header="0.31496062992125984" footer="0.27559055118110237"/>
  <pageSetup paperSize="9" scale="41" orientation="landscape" r:id="rId1"/>
  <rowBreaks count="2" manualBreakCount="2">
    <brk id="19" max="16383" man="1"/>
    <brk id="33" max="25" man="1"/>
  </rowBreaks>
  <colBreaks count="1" manualBreakCount="1">
    <brk id="2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58"/>
  <sheetViews>
    <sheetView showGridLines="0" zoomScale="90" zoomScaleNormal="90" workbookViewId="0">
      <selection activeCell="A29" sqref="A29"/>
    </sheetView>
  </sheetViews>
  <sheetFormatPr baseColWidth="10" defaultColWidth="11.44140625" defaultRowHeight="13.8"/>
  <cols>
    <col min="1" max="1" width="58.44140625" style="2" customWidth="1"/>
    <col min="2" max="3" width="15.5546875" style="13" customWidth="1"/>
    <col min="4" max="4" width="16.33203125" style="13" customWidth="1"/>
    <col min="5" max="5" width="16.44140625" style="13" customWidth="1"/>
    <col min="6" max="7" width="15.5546875" style="13" customWidth="1"/>
    <col min="8" max="16384" width="11.44140625" style="2"/>
  </cols>
  <sheetData>
    <row r="1" spans="1:8" ht="15" customHeight="1">
      <c r="A1" s="692" t="s">
        <v>121</v>
      </c>
      <c r="B1" s="692"/>
      <c r="C1" s="692"/>
      <c r="D1" s="692"/>
      <c r="E1" s="692"/>
      <c r="F1" s="692"/>
      <c r="G1" s="692"/>
    </row>
    <row r="2" spans="1:8" ht="15" customHeight="1">
      <c r="A2" s="692"/>
      <c r="B2" s="692"/>
      <c r="C2" s="692"/>
      <c r="D2" s="692"/>
      <c r="E2" s="692"/>
      <c r="F2" s="692"/>
      <c r="G2" s="692"/>
    </row>
    <row r="3" spans="1:8" ht="55.2" customHeight="1">
      <c r="A3" s="692"/>
      <c r="B3" s="692"/>
      <c r="C3" s="692"/>
      <c r="D3" s="692"/>
      <c r="E3" s="692"/>
      <c r="F3" s="692"/>
      <c r="G3" s="692"/>
    </row>
    <row r="4" spans="1:8" s="6" customFormat="1" ht="15" customHeight="1">
      <c r="A4" s="30"/>
      <c r="B4" s="30"/>
      <c r="C4" s="30"/>
      <c r="D4" s="30"/>
      <c r="E4" s="30"/>
      <c r="F4" s="30"/>
      <c r="G4" s="30"/>
    </row>
    <row r="5" spans="1:8" ht="237" customHeight="1"/>
    <row r="6" spans="1:8">
      <c r="B6" s="2"/>
      <c r="C6" s="2"/>
      <c r="D6" s="2"/>
      <c r="E6" s="2"/>
      <c r="F6" s="2"/>
    </row>
    <row r="7" spans="1:8" ht="22.8">
      <c r="A7" s="725" t="s">
        <v>122</v>
      </c>
      <c r="B7" s="725"/>
      <c r="C7" s="725"/>
      <c r="D7" s="725"/>
      <c r="E7" s="725"/>
      <c r="F7" s="725"/>
      <c r="G7" s="725"/>
    </row>
    <row r="8" spans="1:8" ht="25.2" customHeight="1">
      <c r="A8" s="54"/>
      <c r="B8" s="54"/>
      <c r="C8" s="54"/>
      <c r="D8" s="54"/>
      <c r="E8" s="54"/>
      <c r="F8" s="54"/>
      <c r="G8" s="54"/>
    </row>
    <row r="9" spans="1:8" ht="19.5" customHeight="1">
      <c r="B9" s="726">
        <v>44561</v>
      </c>
      <c r="C9" s="727"/>
      <c r="D9" s="727"/>
      <c r="E9" s="726">
        <v>44742</v>
      </c>
      <c r="F9" s="727"/>
      <c r="G9" s="727"/>
    </row>
    <row r="10" spans="1:8" ht="17.25" customHeight="1">
      <c r="A10" s="11" t="s">
        <v>123</v>
      </c>
      <c r="B10" s="271" t="s">
        <v>124</v>
      </c>
      <c r="C10" s="271" t="s">
        <v>125</v>
      </c>
      <c r="D10" s="248" t="s">
        <v>2</v>
      </c>
      <c r="E10" s="271" t="s">
        <v>124</v>
      </c>
      <c r="F10" s="271" t="s">
        <v>125</v>
      </c>
      <c r="G10" s="248" t="s">
        <v>2</v>
      </c>
    </row>
    <row r="11" spans="1:8" ht="14.4" thickBot="1">
      <c r="A11" s="249"/>
      <c r="B11" s="21"/>
      <c r="C11" s="21"/>
      <c r="D11" s="21"/>
      <c r="E11" s="21"/>
      <c r="F11" s="21"/>
      <c r="G11" s="21"/>
      <c r="H11" s="37"/>
    </row>
    <row r="12" spans="1:8">
      <c r="A12" s="269" t="s">
        <v>126</v>
      </c>
      <c r="B12" s="308">
        <v>1359</v>
      </c>
      <c r="C12" s="308">
        <v>28155</v>
      </c>
      <c r="D12" s="309">
        <f>SUM(B12:C12)</f>
        <v>29514</v>
      </c>
      <c r="E12" s="308">
        <v>1369</v>
      </c>
      <c r="F12" s="308">
        <v>25934</v>
      </c>
      <c r="G12" s="309">
        <f>SUM(E12:F12)</f>
        <v>27303</v>
      </c>
    </row>
    <row r="13" spans="1:8">
      <c r="A13" s="270" t="s">
        <v>127</v>
      </c>
      <c r="B13" s="310">
        <v>1346</v>
      </c>
      <c r="C13" s="310">
        <v>33912</v>
      </c>
      <c r="D13" s="311">
        <f>SUM(B13:C13)</f>
        <v>35258</v>
      </c>
      <c r="E13" s="310">
        <v>1509</v>
      </c>
      <c r="F13" s="310">
        <v>31887</v>
      </c>
      <c r="G13" s="311">
        <f>SUM(E13:F13)</f>
        <v>33396</v>
      </c>
    </row>
    <row r="14" spans="1:8">
      <c r="A14" s="581" t="s">
        <v>157</v>
      </c>
      <c r="B14" s="583">
        <f>B13+B12</f>
        <v>2705</v>
      </c>
      <c r="C14" s="583">
        <f>SUM(C12:C13)</f>
        <v>62067</v>
      </c>
      <c r="D14" s="583">
        <f>SUM(D12:D13)</f>
        <v>64772</v>
      </c>
      <c r="E14" s="583">
        <f>E13+E12</f>
        <v>2878</v>
      </c>
      <c r="F14" s="583">
        <f>SUM(F12:F13)</f>
        <v>57821</v>
      </c>
      <c r="G14" s="583">
        <f>SUM(G12:G13)</f>
        <v>60699</v>
      </c>
    </row>
    <row r="15" spans="1:8">
      <c r="A15" s="252" t="s">
        <v>156</v>
      </c>
      <c r="B15" s="312">
        <v>95</v>
      </c>
      <c r="C15" s="312">
        <v>1872</v>
      </c>
      <c r="D15" s="313">
        <f>C15+B15</f>
        <v>1967</v>
      </c>
      <c r="E15" s="312">
        <v>141</v>
      </c>
      <c r="F15" s="312">
        <v>1979</v>
      </c>
      <c r="G15" s="313">
        <f>F15+E15</f>
        <v>2120</v>
      </c>
    </row>
    <row r="16" spans="1:8">
      <c r="A16" s="252" t="s">
        <v>62</v>
      </c>
      <c r="B16" s="312">
        <v>792</v>
      </c>
      <c r="C16" s="312">
        <v>21716</v>
      </c>
      <c r="D16" s="313">
        <f>C16+B16</f>
        <v>22508</v>
      </c>
      <c r="E16" s="312">
        <v>748</v>
      </c>
      <c r="F16" s="312">
        <v>12402</v>
      </c>
      <c r="G16" s="313">
        <f>F16+E16</f>
        <v>13150</v>
      </c>
    </row>
    <row r="17" spans="1:11" ht="14.4" thickBot="1">
      <c r="A17" s="251" t="s">
        <v>63</v>
      </c>
      <c r="B17" s="314">
        <v>3245</v>
      </c>
      <c r="C17" s="314">
        <v>3570</v>
      </c>
      <c r="D17" s="315">
        <f>C17+B17</f>
        <v>6815</v>
      </c>
      <c r="E17" s="314">
        <v>6081</v>
      </c>
      <c r="F17" s="314">
        <v>3584</v>
      </c>
      <c r="G17" s="315">
        <f>F17+E17</f>
        <v>9665</v>
      </c>
    </row>
    <row r="18" spans="1:11">
      <c r="A18" s="582" t="s">
        <v>128</v>
      </c>
      <c r="B18" s="584">
        <f>SUM(B14:B17)</f>
        <v>6837</v>
      </c>
      <c r="C18" s="584">
        <f>SUM(C14:C17)</f>
        <v>89225</v>
      </c>
      <c r="D18" s="584">
        <f>SUM(B18:C18)</f>
        <v>96062</v>
      </c>
      <c r="E18" s="584">
        <f>SUM(E14:E17)</f>
        <v>9848</v>
      </c>
      <c r="F18" s="584">
        <f>SUM(F14:F17)</f>
        <v>75786</v>
      </c>
      <c r="G18" s="584">
        <f>SUM(E18:F18)</f>
        <v>85634</v>
      </c>
    </row>
    <row r="19" spans="1:11" s="6" customFormat="1">
      <c r="A19" s="55"/>
      <c r="B19" s="56"/>
      <c r="C19" s="56"/>
      <c r="D19" s="56"/>
      <c r="E19" s="57"/>
      <c r="F19" s="57"/>
      <c r="G19" s="57"/>
    </row>
    <row r="20" spans="1:11">
      <c r="A20" s="55"/>
      <c r="B20" s="56"/>
      <c r="C20" s="56"/>
      <c r="D20" s="56"/>
      <c r="E20" s="57"/>
      <c r="F20" s="57"/>
      <c r="G20" s="57"/>
    </row>
    <row r="21" spans="1:11" s="58" customFormat="1" ht="22.8">
      <c r="A21" s="725" t="s">
        <v>129</v>
      </c>
      <c r="B21" s="725"/>
      <c r="C21" s="725"/>
      <c r="D21" s="725"/>
      <c r="E21" s="725"/>
      <c r="F21" s="725"/>
      <c r="G21" s="725"/>
    </row>
    <row r="22" spans="1:11" s="58" customFormat="1" ht="25.2" customHeight="1">
      <c r="A22" s="54"/>
      <c r="B22" s="54"/>
      <c r="C22" s="54"/>
      <c r="D22" s="54"/>
      <c r="E22" s="54"/>
      <c r="F22" s="54"/>
      <c r="G22" s="59"/>
    </row>
    <row r="23" spans="1:11" ht="33" customHeight="1">
      <c r="A23" s="172" t="s">
        <v>123</v>
      </c>
      <c r="B23" s="240">
        <v>44561</v>
      </c>
      <c r="C23" s="241" t="s">
        <v>130</v>
      </c>
      <c r="D23" s="241" t="s">
        <v>954</v>
      </c>
      <c r="E23" s="242" t="s">
        <v>131</v>
      </c>
      <c r="F23" s="240">
        <v>44742</v>
      </c>
      <c r="G23" s="22"/>
    </row>
    <row r="24" spans="1:11" ht="7.5" customHeight="1" thickBot="1">
      <c r="A24" s="237"/>
      <c r="B24" s="238"/>
      <c r="C24" s="238"/>
      <c r="D24" s="238"/>
      <c r="E24" s="238"/>
      <c r="F24" s="239"/>
      <c r="G24" s="22"/>
    </row>
    <row r="25" spans="1:11" s="29" customFormat="1" ht="15.6">
      <c r="A25" s="524" t="s">
        <v>971</v>
      </c>
      <c r="B25" s="525">
        <v>0.02</v>
      </c>
      <c r="C25" s="532"/>
      <c r="D25" s="532"/>
      <c r="E25" s="532"/>
      <c r="F25" s="591">
        <v>2.3E-2</v>
      </c>
      <c r="G25" s="25"/>
    </row>
    <row r="26" spans="1:11" ht="8.25" customHeight="1">
      <c r="A26" s="243"/>
      <c r="B26" s="244"/>
      <c r="C26" s="533"/>
      <c r="D26" s="533"/>
      <c r="E26" s="534"/>
      <c r="F26" s="535"/>
      <c r="G26" s="22"/>
    </row>
    <row r="27" spans="1:11">
      <c r="A27" s="250" t="s">
        <v>132</v>
      </c>
      <c r="B27" s="460">
        <v>11819</v>
      </c>
      <c r="C27" s="587">
        <v>-242</v>
      </c>
      <c r="D27" s="588">
        <v>-61</v>
      </c>
      <c r="E27" s="587">
        <v>-130</v>
      </c>
      <c r="F27" s="460">
        <f>SUM(B27:E27)</f>
        <v>11386</v>
      </c>
      <c r="G27" s="22"/>
    </row>
    <row r="28" spans="1:11" ht="14.4" thickBot="1">
      <c r="A28" s="251" t="s">
        <v>133</v>
      </c>
      <c r="B28" s="459">
        <v>14233</v>
      </c>
      <c r="C28" s="561">
        <v>-130</v>
      </c>
      <c r="D28" s="589">
        <v>-810</v>
      </c>
      <c r="E28" s="561">
        <v>-243</v>
      </c>
      <c r="F28" s="460">
        <f>SUM(B28:E28)</f>
        <v>13050</v>
      </c>
      <c r="G28" s="22"/>
    </row>
    <row r="29" spans="1:11" s="63" customFormat="1">
      <c r="A29" s="585" t="s">
        <v>134</v>
      </c>
      <c r="B29" s="586">
        <f>SUM(B27:B28)</f>
        <v>26052</v>
      </c>
      <c r="C29" s="586">
        <f>+C27+C28</f>
        <v>-372</v>
      </c>
      <c r="D29" s="586">
        <f>+D27+D28</f>
        <v>-871</v>
      </c>
      <c r="E29" s="586">
        <f>+E27+E28</f>
        <v>-373</v>
      </c>
      <c r="F29" s="586">
        <f>SUM(F27:F28)</f>
        <v>24436</v>
      </c>
      <c r="G29" s="668"/>
      <c r="H29" s="669"/>
      <c r="I29" s="669"/>
      <c r="J29" s="670"/>
      <c r="K29" s="671"/>
    </row>
    <row r="30" spans="1:11">
      <c r="A30" s="252" t="s">
        <v>135</v>
      </c>
      <c r="B30" s="329">
        <v>17730</v>
      </c>
      <c r="C30" s="667">
        <v>-8</v>
      </c>
      <c r="D30" s="590">
        <v>82</v>
      </c>
      <c r="E30" s="590">
        <v>-820</v>
      </c>
      <c r="F30" s="460">
        <f>SUM(B30:E30)</f>
        <v>16984</v>
      </c>
      <c r="G30" s="22"/>
    </row>
    <row r="31" spans="1:11" ht="14.4" thickBot="1">
      <c r="A31" s="251" t="s">
        <v>136</v>
      </c>
      <c r="B31" s="459">
        <v>2660</v>
      </c>
      <c r="C31" s="676">
        <v>0</v>
      </c>
      <c r="D31" s="590">
        <v>49</v>
      </c>
      <c r="E31" s="590">
        <v>-253</v>
      </c>
      <c r="F31" s="460">
        <f>SUM(B31:E31)</f>
        <v>2456</v>
      </c>
      <c r="G31" s="22"/>
    </row>
    <row r="32" spans="1:11">
      <c r="A32" s="585" t="s">
        <v>137</v>
      </c>
      <c r="B32" s="586">
        <f>SUM(B30:B31)</f>
        <v>20390</v>
      </c>
      <c r="C32" s="586">
        <f>+C30+C31</f>
        <v>-8</v>
      </c>
      <c r="D32" s="586">
        <f>+D30+D31</f>
        <v>131</v>
      </c>
      <c r="E32" s="586">
        <f>+E30+E31</f>
        <v>-1073</v>
      </c>
      <c r="F32" s="586">
        <f>SUM(F30:F31)</f>
        <v>19440</v>
      </c>
      <c r="G32" s="22"/>
    </row>
    <row r="33" spans="1:7" s="63" customFormat="1" ht="14.4" thickBot="1">
      <c r="A33" s="253"/>
      <c r="B33" s="316"/>
      <c r="C33" s="536"/>
      <c r="D33" s="536"/>
      <c r="E33" s="536"/>
      <c r="F33" s="536"/>
      <c r="G33" s="62"/>
    </row>
    <row r="34" spans="1:7">
      <c r="A34" s="582" t="s">
        <v>138</v>
      </c>
      <c r="B34" s="565">
        <f>B29+B32</f>
        <v>46442</v>
      </c>
      <c r="C34" s="565">
        <v>-380</v>
      </c>
      <c r="D34" s="565">
        <f>+D29+D32</f>
        <v>-740</v>
      </c>
      <c r="E34" s="565">
        <f>+E29+E32</f>
        <v>-1446</v>
      </c>
      <c r="F34" s="565">
        <f>F29+F32</f>
        <v>43876</v>
      </c>
      <c r="G34" s="22"/>
    </row>
    <row r="35" spans="1:7">
      <c r="A35" s="37"/>
      <c r="B35" s="21"/>
      <c r="C35" s="21"/>
      <c r="D35" s="21"/>
      <c r="E35" s="21"/>
      <c r="F35" s="21"/>
      <c r="G35" s="22"/>
    </row>
    <row r="36" spans="1:7">
      <c r="G36" s="21"/>
    </row>
    <row r="37" spans="1:7" ht="22.8">
      <c r="A37" s="724" t="s">
        <v>139</v>
      </c>
      <c r="B37" s="724"/>
      <c r="C37" s="724"/>
      <c r="D37" s="724"/>
      <c r="E37" s="724"/>
      <c r="F37" s="724"/>
      <c r="G37" s="724"/>
    </row>
    <row r="38" spans="1:7" s="58" customFormat="1" ht="26.25" customHeight="1">
      <c r="A38" s="64"/>
      <c r="B38" s="64"/>
      <c r="C38" s="64"/>
      <c r="D38" s="64"/>
      <c r="E38" s="64"/>
      <c r="F38" s="64"/>
      <c r="G38" s="71"/>
    </row>
    <row r="39" spans="1:7" s="58" customFormat="1" ht="25.2" customHeight="1">
      <c r="A39" s="172" t="s">
        <v>123</v>
      </c>
      <c r="B39" s="246" t="s">
        <v>140</v>
      </c>
      <c r="C39" s="247" t="s">
        <v>141</v>
      </c>
      <c r="D39" s="267" t="s">
        <v>765</v>
      </c>
      <c r="E39" s="22"/>
      <c r="F39" s="37"/>
      <c r="G39" s="59"/>
    </row>
    <row r="40" spans="1:7" ht="6.75" customHeight="1">
      <c r="A40" s="11"/>
      <c r="B40" s="60"/>
      <c r="C40" s="61"/>
      <c r="D40" s="245"/>
      <c r="E40" s="2"/>
      <c r="F40" s="2"/>
      <c r="G40" s="2"/>
    </row>
    <row r="41" spans="1:7" ht="6.75" customHeight="1" thickBot="1">
      <c r="A41" s="11"/>
      <c r="B41" s="60"/>
      <c r="C41" s="61"/>
      <c r="D41" s="245"/>
      <c r="E41" s="2"/>
      <c r="F41" s="2"/>
      <c r="G41" s="2"/>
    </row>
    <row r="42" spans="1:7" ht="15.6">
      <c r="A42" s="524" t="s">
        <v>942</v>
      </c>
      <c r="B42" s="524"/>
      <c r="C42" s="524"/>
      <c r="D42" s="272"/>
      <c r="E42" s="25"/>
      <c r="F42" s="29"/>
      <c r="G42" s="2"/>
    </row>
    <row r="43" spans="1:7" ht="16.2" thickBot="1">
      <c r="A43" s="504" t="s">
        <v>929</v>
      </c>
      <c r="B43" s="317">
        <v>46756</v>
      </c>
      <c r="C43" s="318">
        <v>-26981</v>
      </c>
      <c r="D43" s="317">
        <v>19775</v>
      </c>
      <c r="E43" s="22"/>
      <c r="F43" s="2"/>
      <c r="G43" s="2"/>
    </row>
    <row r="44" spans="1:7">
      <c r="A44" s="250" t="s">
        <v>940</v>
      </c>
      <c r="B44" s="598">
        <v>460</v>
      </c>
      <c r="C44" s="601">
        <v>-214</v>
      </c>
      <c r="D44" s="604">
        <f>B44+C44</f>
        <v>246</v>
      </c>
      <c r="E44" s="22"/>
      <c r="F44" s="2"/>
      <c r="G44" s="2"/>
    </row>
    <row r="45" spans="1:7">
      <c r="A45" s="268" t="s">
        <v>142</v>
      </c>
      <c r="B45" s="599">
        <v>-15620</v>
      </c>
      <c r="C45" s="599">
        <v>6478</v>
      </c>
      <c r="D45" s="605">
        <f>B45+C45</f>
        <v>-9142</v>
      </c>
      <c r="E45" s="22"/>
      <c r="F45" s="2"/>
      <c r="G45" s="2"/>
    </row>
    <row r="46" spans="1:7">
      <c r="A46" s="268" t="s">
        <v>143</v>
      </c>
      <c r="B46" s="676">
        <v>0</v>
      </c>
      <c r="C46" s="599">
        <v>-52</v>
      </c>
      <c r="D46" s="605">
        <f t="shared" ref="D46:D50" si="0">B46+C46</f>
        <v>-52</v>
      </c>
      <c r="E46" s="22"/>
      <c r="F46" s="2"/>
      <c r="G46" s="2"/>
    </row>
    <row r="47" spans="1:7">
      <c r="A47" s="268" t="s">
        <v>144</v>
      </c>
      <c r="B47" s="599">
        <v>1</v>
      </c>
      <c r="C47" s="599">
        <v>-1</v>
      </c>
      <c r="D47" s="676">
        <v>0</v>
      </c>
      <c r="E47" s="22"/>
      <c r="F47" s="2"/>
      <c r="G47" s="2"/>
    </row>
    <row r="48" spans="1:7">
      <c r="A48" s="252" t="s">
        <v>145</v>
      </c>
      <c r="B48" s="599">
        <v>-911</v>
      </c>
      <c r="C48" s="602">
        <v>264</v>
      </c>
      <c r="D48" s="605">
        <f t="shared" si="0"/>
        <v>-647</v>
      </c>
      <c r="E48" s="22"/>
      <c r="F48" s="2"/>
      <c r="G48" s="2"/>
    </row>
    <row r="49" spans="1:7">
      <c r="A49" s="252" t="s">
        <v>146</v>
      </c>
      <c r="B49" s="599">
        <v>-151</v>
      </c>
      <c r="C49" s="602">
        <v>211</v>
      </c>
      <c r="D49" s="605">
        <f t="shared" si="0"/>
        <v>60</v>
      </c>
      <c r="E49" s="22"/>
      <c r="F49" s="2"/>
      <c r="G49" s="2"/>
    </row>
    <row r="50" spans="1:7" ht="14.4" thickBot="1">
      <c r="A50" s="251" t="s">
        <v>605</v>
      </c>
      <c r="B50" s="600">
        <v>-1</v>
      </c>
      <c r="C50" s="603">
        <v>37</v>
      </c>
      <c r="D50" s="605">
        <f t="shared" si="0"/>
        <v>36</v>
      </c>
      <c r="E50" s="22"/>
      <c r="F50" s="2"/>
      <c r="G50" s="2"/>
    </row>
    <row r="51" spans="1:7">
      <c r="A51" s="592" t="s">
        <v>932</v>
      </c>
      <c r="B51" s="593">
        <f>SUM(B43:B50)</f>
        <v>30534</v>
      </c>
      <c r="C51" s="594">
        <f>SUM(C43:C50)</f>
        <v>-20258</v>
      </c>
      <c r="D51" s="593">
        <f>SUM(D43:D50)</f>
        <v>10276</v>
      </c>
      <c r="E51" s="22"/>
      <c r="F51" s="2"/>
      <c r="G51" s="2"/>
    </row>
    <row r="52" spans="1:7" s="27" customFormat="1" ht="14.4">
      <c r="A52" s="338" t="s">
        <v>766</v>
      </c>
      <c r="B52" s="490"/>
      <c r="C52" s="491"/>
      <c r="D52" s="492"/>
      <c r="E52" s="169"/>
    </row>
    <row r="53" spans="1:7" s="27" customFormat="1" ht="14.4">
      <c r="A53" s="595" t="s">
        <v>62</v>
      </c>
      <c r="B53" s="596"/>
      <c r="C53" s="596"/>
      <c r="D53" s="597">
        <f>D51-D54</f>
        <v>13150</v>
      </c>
      <c r="E53" s="169"/>
    </row>
    <row r="54" spans="1:7" s="27" customFormat="1" ht="15" thickBot="1">
      <c r="A54" s="339" t="s">
        <v>48</v>
      </c>
      <c r="B54" s="496"/>
      <c r="C54" s="497"/>
      <c r="D54" s="606">
        <v>-2874</v>
      </c>
      <c r="E54" s="169"/>
    </row>
    <row r="55" spans="1:7">
      <c r="A55" s="65"/>
      <c r="B55" s="66"/>
      <c r="C55" s="67"/>
      <c r="D55" s="66"/>
      <c r="E55" s="66"/>
      <c r="F55" s="68"/>
      <c r="G55" s="2"/>
    </row>
    <row r="56" spans="1:7" s="69" customFormat="1" ht="31.5" customHeight="1">
      <c r="A56" s="501" t="s">
        <v>933</v>
      </c>
    </row>
    <row r="57" spans="1:7" s="69" customFormat="1" ht="14.25" customHeight="1">
      <c r="A57" s="27"/>
      <c r="B57" s="2"/>
      <c r="C57" s="2"/>
      <c r="D57" s="2"/>
      <c r="E57" s="2"/>
      <c r="F57" s="2"/>
    </row>
    <row r="58" spans="1:7" ht="14.25" customHeight="1"/>
  </sheetData>
  <mergeCells count="6">
    <mergeCell ref="A37:G37"/>
    <mergeCell ref="A1:G3"/>
    <mergeCell ref="A7:G7"/>
    <mergeCell ref="B9:D9"/>
    <mergeCell ref="E9:G9"/>
    <mergeCell ref="A21:G21"/>
  </mergeCells>
  <pageMargins left="0.70866141732283472" right="0.70866141732283472" top="0.74803149606299213" bottom="0.74803149606299213" header="0.31496062992125984" footer="0.31496062992125984"/>
  <pageSetup paperSize="9" scale="4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S56"/>
  <sheetViews>
    <sheetView showGridLines="0" zoomScale="85" zoomScaleNormal="85" workbookViewId="0">
      <selection activeCell="E17" sqref="E17"/>
    </sheetView>
  </sheetViews>
  <sheetFormatPr baseColWidth="10" defaultColWidth="11.44140625" defaultRowHeight="13.8" outlineLevelCol="1"/>
  <cols>
    <col min="1" max="1" width="53.33203125" style="13" customWidth="1"/>
    <col min="2" max="2" width="17" style="13" customWidth="1"/>
    <col min="3" max="3" width="20.5546875" style="20" bestFit="1" customWidth="1"/>
    <col min="4" max="4" width="23.5546875" style="2" customWidth="1"/>
    <col min="5" max="5" width="22" style="2" bestFit="1" customWidth="1"/>
    <col min="6" max="7" width="10" style="2" hidden="1" customWidth="1" outlineLevel="1"/>
    <col min="8" max="8" width="7" style="2" customWidth="1" collapsed="1"/>
    <col min="9" max="9" width="11.44140625" style="2" customWidth="1"/>
    <col min="10" max="10" width="11.44140625" style="2"/>
    <col min="11" max="11" width="16.6640625" style="166" customWidth="1"/>
    <col min="12" max="12" width="9.44140625" style="2" customWidth="1"/>
    <col min="13" max="14" width="11.44140625" style="2"/>
    <col min="15" max="15" width="11.44140625" style="167"/>
    <col min="16" max="16384" width="11.44140625" style="2"/>
  </cols>
  <sheetData>
    <row r="1" spans="1:18" ht="15" customHeight="1">
      <c r="A1" s="692" t="s">
        <v>955</v>
      </c>
      <c r="B1" s="692"/>
      <c r="C1" s="692"/>
      <c r="D1" s="692"/>
      <c r="E1" s="692"/>
      <c r="F1" s="692"/>
      <c r="G1" s="692"/>
      <c r="H1" s="692"/>
      <c r="I1" s="692"/>
      <c r="J1" s="692"/>
      <c r="K1" s="692"/>
      <c r="L1" s="692"/>
      <c r="M1" s="692"/>
      <c r="N1" s="692"/>
      <c r="O1" s="692"/>
      <c r="P1" s="692"/>
      <c r="Q1" s="692"/>
    </row>
    <row r="2" spans="1:18" ht="15" customHeight="1">
      <c r="A2" s="692"/>
      <c r="B2" s="692"/>
      <c r="C2" s="692"/>
      <c r="D2" s="692"/>
      <c r="E2" s="692"/>
      <c r="F2" s="692"/>
      <c r="G2" s="692"/>
      <c r="H2" s="692"/>
      <c r="I2" s="692"/>
      <c r="J2" s="692"/>
      <c r="K2" s="692"/>
      <c r="L2" s="692"/>
      <c r="M2" s="692"/>
      <c r="N2" s="692"/>
      <c r="O2" s="692"/>
      <c r="P2" s="692"/>
      <c r="Q2" s="692"/>
    </row>
    <row r="3" spans="1:18" ht="55.2" customHeight="1">
      <c r="A3" s="692"/>
      <c r="B3" s="692"/>
      <c r="C3" s="692"/>
      <c r="D3" s="692"/>
      <c r="E3" s="692"/>
      <c r="F3" s="692"/>
      <c r="G3" s="692"/>
      <c r="H3" s="692"/>
      <c r="I3" s="692"/>
      <c r="J3" s="692"/>
      <c r="K3" s="692"/>
      <c r="L3" s="692"/>
      <c r="M3" s="692"/>
      <c r="N3" s="692"/>
      <c r="O3" s="692"/>
      <c r="P3" s="692"/>
      <c r="Q3" s="692"/>
    </row>
    <row r="5" spans="1:18" ht="14.25" customHeight="1">
      <c r="A5" s="11" t="s">
        <v>743</v>
      </c>
    </row>
    <row r="6" spans="1:18" ht="14.4" thickBot="1">
      <c r="A6" s="11"/>
      <c r="I6" s="167"/>
      <c r="K6" s="2"/>
      <c r="O6" s="2"/>
    </row>
    <row r="7" spans="1:18" ht="14.25" customHeight="1">
      <c r="A7" s="188" t="s">
        <v>785</v>
      </c>
      <c r="B7" s="188"/>
      <c r="C7" s="188"/>
      <c r="D7" s="75"/>
      <c r="E7" s="75"/>
      <c r="F7" s="75"/>
      <c r="G7" s="75"/>
      <c r="I7" s="728" t="str">
        <f>A7</f>
        <v xml:space="preserve">Investissements nets y compris acquisitions hors plan de cession </v>
      </c>
      <c r="J7" s="729"/>
      <c r="K7" s="729"/>
      <c r="L7" s="729"/>
      <c r="M7" s="729"/>
      <c r="N7" s="730"/>
      <c r="O7" s="2"/>
    </row>
    <row r="8" spans="1:18" ht="17.7" customHeight="1">
      <c r="A8" s="189"/>
      <c r="B8" s="189"/>
      <c r="C8" s="189"/>
      <c r="I8" s="731"/>
      <c r="J8" s="732"/>
      <c r="K8" s="732"/>
      <c r="L8" s="732"/>
      <c r="M8" s="732"/>
      <c r="N8" s="733"/>
      <c r="O8" s="2"/>
    </row>
    <row r="9" spans="1:18" ht="22.2" customHeight="1" thickBot="1">
      <c r="A9" s="255"/>
      <c r="B9" s="653" t="s">
        <v>925</v>
      </c>
      <c r="C9" s="486" t="s">
        <v>926</v>
      </c>
      <c r="D9" s="439" t="s">
        <v>616</v>
      </c>
      <c r="E9" s="439" t="s">
        <v>617</v>
      </c>
      <c r="F9" s="302"/>
      <c r="G9" s="302"/>
      <c r="I9" s="731"/>
      <c r="J9" s="732"/>
      <c r="K9" s="732"/>
      <c r="L9" s="732"/>
      <c r="M9" s="732"/>
      <c r="N9" s="733"/>
      <c r="O9" s="2"/>
      <c r="P9"/>
      <c r="Q9"/>
    </row>
    <row r="10" spans="1:18" ht="13.5" customHeight="1">
      <c r="A10" s="383" t="s">
        <v>618</v>
      </c>
      <c r="B10" s="654">
        <v>0.9</v>
      </c>
      <c r="C10" s="607">
        <v>1.6</v>
      </c>
      <c r="D10" s="608">
        <v>0.2</v>
      </c>
      <c r="E10" s="609">
        <v>1.4</v>
      </c>
      <c r="F10" s="303">
        <f t="shared" ref="F10:F18" si="0">+C10/$C$18</f>
        <v>0.18823529411764711</v>
      </c>
      <c r="G10" s="303"/>
      <c r="H10" s="33"/>
      <c r="I10" s="731"/>
      <c r="J10" s="732"/>
      <c r="K10" s="732"/>
      <c r="L10" s="732"/>
      <c r="M10" s="732"/>
      <c r="N10" s="733"/>
      <c r="O10" s="2"/>
      <c r="P10"/>
      <c r="Q10"/>
    </row>
    <row r="11" spans="1:18" ht="14.25" customHeight="1">
      <c r="A11" s="384" t="s">
        <v>862</v>
      </c>
      <c r="B11" s="655">
        <v>2.1</v>
      </c>
      <c r="C11" s="610">
        <v>2.2999999999999998</v>
      </c>
      <c r="D11" s="611">
        <v>2.2999999999999998</v>
      </c>
      <c r="E11" s="612">
        <v>0</v>
      </c>
      <c r="F11" s="303">
        <f t="shared" si="0"/>
        <v>0.27058823529411768</v>
      </c>
      <c r="G11" s="303"/>
      <c r="H11" s="33"/>
      <c r="I11" s="190"/>
      <c r="J11" s="37"/>
      <c r="K11" s="37"/>
      <c r="L11" s="37"/>
      <c r="M11" s="37"/>
      <c r="N11" s="191"/>
      <c r="O11" s="2"/>
      <c r="P11"/>
      <c r="Q11"/>
    </row>
    <row r="12" spans="1:18" ht="14.25" customHeight="1">
      <c r="A12" s="385" t="s">
        <v>619</v>
      </c>
      <c r="B12" s="655">
        <v>2.4</v>
      </c>
      <c r="C12" s="610">
        <v>2.2999999999999998</v>
      </c>
      <c r="D12" s="611">
        <v>1</v>
      </c>
      <c r="E12" s="612">
        <v>1.3</v>
      </c>
      <c r="F12" s="303">
        <f t="shared" si="0"/>
        <v>0.27058823529411768</v>
      </c>
      <c r="G12" s="303"/>
      <c r="H12" s="33"/>
      <c r="I12" s="190"/>
      <c r="J12" s="37"/>
      <c r="K12" s="37"/>
      <c r="L12" s="37"/>
      <c r="M12" s="37"/>
      <c r="N12" s="191"/>
      <c r="O12" s="2"/>
      <c r="P12"/>
      <c r="Q12"/>
    </row>
    <row r="13" spans="1:18" ht="14.25" customHeight="1">
      <c r="A13" s="385" t="s">
        <v>148</v>
      </c>
      <c r="B13" s="655">
        <v>0.1</v>
      </c>
      <c r="C13" s="610">
        <v>0.1</v>
      </c>
      <c r="D13" s="611">
        <v>0</v>
      </c>
      <c r="E13" s="611">
        <v>0.1</v>
      </c>
      <c r="F13" s="303">
        <f t="shared" si="0"/>
        <v>1.1764705882352944E-2</v>
      </c>
      <c r="G13" s="303"/>
      <c r="H13" s="33"/>
      <c r="I13" s="190"/>
      <c r="J13" s="37"/>
      <c r="K13" s="37"/>
      <c r="L13" s="37"/>
      <c r="M13" s="37"/>
      <c r="N13" s="191"/>
      <c r="O13" s="2"/>
      <c r="P13"/>
      <c r="Q13"/>
    </row>
    <row r="14" spans="1:18" ht="14.25" customHeight="1">
      <c r="A14" s="385" t="s">
        <v>863</v>
      </c>
      <c r="B14" s="655">
        <v>0.2</v>
      </c>
      <c r="C14" s="610">
        <v>0.1</v>
      </c>
      <c r="D14" s="612">
        <v>0</v>
      </c>
      <c r="E14" s="611">
        <v>0.1</v>
      </c>
      <c r="F14" s="303">
        <f t="shared" si="0"/>
        <v>1.1764705882352944E-2</v>
      </c>
      <c r="G14" s="303"/>
      <c r="H14" s="33"/>
      <c r="I14" s="190"/>
      <c r="J14" s="37"/>
      <c r="K14" s="37"/>
      <c r="L14" s="37"/>
      <c r="M14" s="37"/>
      <c r="N14" s="191"/>
      <c r="O14" s="2"/>
      <c r="P14"/>
      <c r="Q14"/>
      <c r="R14" s="32"/>
    </row>
    <row r="15" spans="1:18" ht="14.25" customHeight="1">
      <c r="A15" s="385" t="s">
        <v>620</v>
      </c>
      <c r="B15" s="655">
        <v>0.08</v>
      </c>
      <c r="C15" s="610">
        <v>0.2</v>
      </c>
      <c r="D15" s="612">
        <v>0.1</v>
      </c>
      <c r="E15" s="611">
        <v>0.1</v>
      </c>
      <c r="F15" s="303">
        <f t="shared" si="0"/>
        <v>2.3529411764705889E-2</v>
      </c>
      <c r="G15" s="303"/>
      <c r="H15" s="33"/>
      <c r="I15" s="190"/>
      <c r="J15" s="37"/>
      <c r="K15" s="37"/>
      <c r="L15" s="37"/>
      <c r="M15" s="37"/>
      <c r="N15" s="191"/>
      <c r="O15" s="2"/>
      <c r="P15"/>
      <c r="Q15"/>
      <c r="R15" s="32"/>
    </row>
    <row r="16" spans="1:18" ht="14.25" customHeight="1">
      <c r="A16" s="384" t="s">
        <v>864</v>
      </c>
      <c r="B16" s="655">
        <v>1.4</v>
      </c>
      <c r="C16" s="610">
        <v>1.5</v>
      </c>
      <c r="D16" s="612">
        <v>0</v>
      </c>
      <c r="E16" s="611">
        <v>1.5</v>
      </c>
      <c r="F16" s="303">
        <f t="shared" si="0"/>
        <v>0.17647058823529416</v>
      </c>
      <c r="G16" s="303"/>
      <c r="H16" s="33"/>
      <c r="I16" s="190"/>
      <c r="J16" s="37"/>
      <c r="K16" s="37"/>
      <c r="L16" s="37"/>
      <c r="M16" s="37"/>
      <c r="N16" s="191"/>
      <c r="O16" s="2"/>
      <c r="P16"/>
      <c r="Q16"/>
      <c r="R16" s="32"/>
    </row>
    <row r="17" spans="1:18" ht="14.25" customHeight="1" thickBot="1">
      <c r="A17" s="386" t="s">
        <v>621</v>
      </c>
      <c r="B17" s="656">
        <v>0.6</v>
      </c>
      <c r="C17" s="613">
        <v>0.4</v>
      </c>
      <c r="D17" s="614">
        <v>0.2</v>
      </c>
      <c r="E17" s="615">
        <v>0.2</v>
      </c>
      <c r="F17" s="303">
        <f t="shared" si="0"/>
        <v>4.7058823529411778E-2</v>
      </c>
      <c r="G17" s="303"/>
      <c r="H17" s="33"/>
      <c r="I17" s="190"/>
      <c r="J17" s="37"/>
      <c r="K17" s="37"/>
      <c r="L17" s="37"/>
      <c r="M17" s="37"/>
      <c r="N17" s="191"/>
      <c r="O17" s="2"/>
      <c r="P17"/>
      <c r="Q17"/>
      <c r="R17" s="32"/>
    </row>
    <row r="18" spans="1:18" ht="14.25" customHeight="1">
      <c r="A18" s="616" t="s">
        <v>24</v>
      </c>
      <c r="B18" s="657">
        <v>7.7</v>
      </c>
      <c r="C18" s="617">
        <f>SUM(C10:C17)</f>
        <v>8.4999999999999982</v>
      </c>
      <c r="D18" s="617">
        <v>3.7</v>
      </c>
      <c r="E18" s="617">
        <v>4.7</v>
      </c>
      <c r="F18" s="303">
        <f t="shared" si="0"/>
        <v>1</v>
      </c>
      <c r="G18" s="303"/>
      <c r="H18" s="33"/>
      <c r="I18" s="190"/>
      <c r="J18" s="37"/>
      <c r="K18" s="37"/>
      <c r="L18" s="37"/>
      <c r="M18" s="37"/>
      <c r="N18" s="191"/>
      <c r="O18" s="2"/>
      <c r="P18"/>
      <c r="Q18"/>
      <c r="R18" s="32"/>
    </row>
    <row r="19" spans="1:18" ht="16.2" customHeight="1">
      <c r="A19" s="192"/>
      <c r="B19" s="677"/>
      <c r="C19" s="678"/>
      <c r="D19" s="678"/>
      <c r="E19" s="678"/>
      <c r="F19" s="195"/>
      <c r="G19" s="303"/>
      <c r="H19" s="33"/>
      <c r="I19" s="190"/>
      <c r="J19" s="37"/>
      <c r="K19" s="37"/>
      <c r="L19" s="37"/>
      <c r="M19" s="37"/>
      <c r="N19" s="191"/>
      <c r="O19" s="2"/>
      <c r="R19" s="32"/>
    </row>
    <row r="20" spans="1:18" ht="27" customHeight="1">
      <c r="A20" s="20"/>
      <c r="B20" s="193"/>
      <c r="C20" s="193"/>
      <c r="D20" s="194"/>
      <c r="E20" s="6"/>
      <c r="G20" s="195"/>
      <c r="I20" s="190"/>
      <c r="J20" s="37"/>
      <c r="K20" s="345" t="s">
        <v>24</v>
      </c>
      <c r="L20" s="37"/>
      <c r="M20" s="37"/>
      <c r="N20" s="191"/>
      <c r="O20" s="2"/>
      <c r="R20" s="32"/>
    </row>
    <row r="21" spans="1:18" ht="21" customHeight="1">
      <c r="A21"/>
      <c r="B21"/>
      <c r="C21"/>
      <c r="D21"/>
      <c r="E21"/>
      <c r="F21"/>
      <c r="I21" s="190"/>
      <c r="J21" s="37"/>
      <c r="K21" s="345" t="str">
        <f>C18&amp;" Mds€"</f>
        <v>8,5 Mds€</v>
      </c>
      <c r="L21" s="37"/>
      <c r="M21" s="37"/>
      <c r="N21" s="191"/>
      <c r="O21" s="2"/>
      <c r="R21" s="32"/>
    </row>
    <row r="22" spans="1:18" ht="14.25" customHeight="1">
      <c r="A22" s="11" t="s">
        <v>28</v>
      </c>
      <c r="B22"/>
      <c r="C22"/>
      <c r="D22"/>
      <c r="E22"/>
      <c r="F22"/>
      <c r="G22"/>
      <c r="I22" s="190"/>
      <c r="J22" s="37"/>
      <c r="K22" s="37"/>
      <c r="L22" s="37"/>
      <c r="M22" s="37"/>
      <c r="N22" s="191"/>
      <c r="O22" s="2"/>
      <c r="R22" s="32"/>
    </row>
    <row r="23" spans="1:18" ht="14.25" customHeight="1">
      <c r="A23"/>
      <c r="B23"/>
      <c r="C23"/>
      <c r="D23"/>
      <c r="E23"/>
      <c r="F23"/>
      <c r="G23"/>
      <c r="I23" s="190"/>
      <c r="J23" s="37"/>
      <c r="K23" s="37"/>
      <c r="L23" s="37"/>
      <c r="M23" s="37"/>
      <c r="N23" s="191"/>
      <c r="O23" s="2"/>
    </row>
    <row r="24" spans="1:18" ht="14.25" customHeight="1">
      <c r="A24" s="734" t="s">
        <v>858</v>
      </c>
      <c r="B24" s="734"/>
      <c r="C24" s="734"/>
      <c r="D24" s="734"/>
      <c r="E24"/>
      <c r="F24"/>
      <c r="G24"/>
      <c r="I24" s="190"/>
      <c r="J24" s="37"/>
      <c r="K24" s="37"/>
      <c r="L24" s="37"/>
      <c r="M24" s="37"/>
      <c r="N24" s="191"/>
      <c r="O24" s="2"/>
    </row>
    <row r="25" spans="1:18" ht="26.25" customHeight="1">
      <c r="A25" s="171"/>
      <c r="B25" s="171"/>
      <c r="C25" s="171"/>
      <c r="D25"/>
      <c r="E25"/>
      <c r="F25"/>
      <c r="G25"/>
      <c r="I25" s="190"/>
      <c r="J25" s="37"/>
      <c r="K25" s="37"/>
      <c r="L25" s="37"/>
      <c r="M25" s="37"/>
      <c r="N25" s="191"/>
      <c r="O25" s="2"/>
    </row>
    <row r="26" spans="1:18" ht="20.7" customHeight="1">
      <c r="A26" s="22"/>
      <c r="B26" s="658" t="str">
        <f>B9</f>
        <v>S1 2021</v>
      </c>
      <c r="C26" s="485" t="str">
        <f>C9</f>
        <v>S1 2022</v>
      </c>
      <c r="D26"/>
      <c r="E26"/>
      <c r="F26"/>
      <c r="G26"/>
      <c r="I26" s="190"/>
      <c r="J26" s="37"/>
      <c r="K26" s="37"/>
      <c r="L26" s="37"/>
      <c r="M26" s="37"/>
      <c r="N26" s="191"/>
      <c r="O26" s="2"/>
    </row>
    <row r="27" spans="1:18" ht="14.25" customHeight="1">
      <c r="A27" s="387" t="s">
        <v>230</v>
      </c>
      <c r="B27" s="659">
        <v>2655</v>
      </c>
      <c r="C27" s="618">
        <v>2850</v>
      </c>
      <c r="D27"/>
      <c r="E27"/>
      <c r="F27"/>
      <c r="G27"/>
      <c r="I27" s="190"/>
      <c r="J27" s="37"/>
      <c r="K27" s="196"/>
      <c r="L27" s="37"/>
      <c r="M27" s="37"/>
      <c r="N27" s="191"/>
      <c r="O27" s="2"/>
    </row>
    <row r="28" spans="1:18" ht="14.25" customHeight="1">
      <c r="A28" s="384" t="s">
        <v>846</v>
      </c>
      <c r="B28" s="660">
        <v>2407</v>
      </c>
      <c r="C28" s="329">
        <v>2310</v>
      </c>
      <c r="D28"/>
      <c r="E28"/>
      <c r="F28"/>
      <c r="G28"/>
      <c r="I28" s="190"/>
      <c r="J28" s="37"/>
      <c r="K28" s="196"/>
      <c r="L28" s="37"/>
      <c r="M28" s="37"/>
      <c r="N28" s="191"/>
      <c r="O28" s="2"/>
    </row>
    <row r="29" spans="1:18" ht="14.25" customHeight="1">
      <c r="A29" s="385" t="s">
        <v>148</v>
      </c>
      <c r="B29" s="660">
        <v>74</v>
      </c>
      <c r="C29" s="329">
        <v>112</v>
      </c>
      <c r="D29"/>
      <c r="E29" s="336"/>
      <c r="F29"/>
      <c r="G29"/>
      <c r="I29" s="190"/>
      <c r="J29" s="37"/>
      <c r="K29" s="196"/>
      <c r="L29" s="37"/>
      <c r="M29" s="37"/>
      <c r="N29" s="191"/>
      <c r="O29" s="2"/>
    </row>
    <row r="30" spans="1:18" ht="14.25" customHeight="1">
      <c r="A30" s="385" t="s">
        <v>22</v>
      </c>
      <c r="B30" s="660">
        <v>1433</v>
      </c>
      <c r="C30" s="329">
        <v>1396</v>
      </c>
      <c r="D30"/>
      <c r="E30"/>
      <c r="F30"/>
      <c r="G30"/>
      <c r="I30" s="190"/>
      <c r="J30" s="37"/>
      <c r="K30" s="196"/>
      <c r="L30" s="37"/>
      <c r="M30" s="37"/>
      <c r="N30" s="191"/>
      <c r="O30" s="2"/>
    </row>
    <row r="31" spans="1:18" ht="14.25" customHeight="1" thickBot="1">
      <c r="A31" s="385" t="s">
        <v>23</v>
      </c>
      <c r="B31" s="660">
        <v>486</v>
      </c>
      <c r="C31" s="329">
        <v>256</v>
      </c>
      <c r="D31"/>
      <c r="E31"/>
      <c r="F31"/>
      <c r="G31"/>
      <c r="I31" s="197"/>
      <c r="J31" s="198"/>
      <c r="K31" s="199"/>
      <c r="L31" s="198"/>
      <c r="M31" s="198"/>
      <c r="N31" s="200"/>
      <c r="O31" s="2"/>
    </row>
    <row r="32" spans="1:18" ht="14.25" customHeight="1">
      <c r="A32" s="385" t="s">
        <v>865</v>
      </c>
      <c r="B32" s="660">
        <v>197</v>
      </c>
      <c r="C32" s="329">
        <v>78</v>
      </c>
      <c r="D32"/>
      <c r="E32"/>
      <c r="F32"/>
      <c r="G32"/>
      <c r="K32" s="2"/>
      <c r="O32" s="2"/>
    </row>
    <row r="33" spans="1:19" ht="14.25" customHeight="1">
      <c r="A33" s="384" t="s">
        <v>161</v>
      </c>
      <c r="B33" s="660">
        <v>368</v>
      </c>
      <c r="C33" s="329">
        <v>1384</v>
      </c>
      <c r="D33"/>
      <c r="E33"/>
      <c r="F33"/>
      <c r="G33"/>
      <c r="I33" s="37"/>
      <c r="J33" s="37"/>
      <c r="K33" s="37"/>
      <c r="O33" s="2"/>
    </row>
    <row r="34" spans="1:19" ht="14.25" customHeight="1">
      <c r="A34" s="385" t="s">
        <v>93</v>
      </c>
      <c r="B34" s="661">
        <v>80</v>
      </c>
      <c r="C34" s="619">
        <v>78</v>
      </c>
      <c r="D34"/>
      <c r="E34"/>
      <c r="F34"/>
      <c r="G34"/>
      <c r="O34" s="2"/>
    </row>
    <row r="35" spans="1:19" ht="14.25" customHeight="1" thickBot="1">
      <c r="A35" s="388" t="s">
        <v>108</v>
      </c>
      <c r="B35" s="662">
        <v>-21</v>
      </c>
      <c r="C35" s="620">
        <v>10</v>
      </c>
      <c r="D35"/>
      <c r="E35"/>
      <c r="F35"/>
      <c r="G35"/>
      <c r="O35" s="2"/>
    </row>
    <row r="36" spans="1:19" ht="14.25" customHeight="1">
      <c r="A36" s="254" t="s">
        <v>842</v>
      </c>
      <c r="B36" s="565">
        <f>SUM(B27:B35)</f>
        <v>7679</v>
      </c>
      <c r="C36" s="565">
        <f>SUM(C27:C35)</f>
        <v>8474</v>
      </c>
      <c r="D36"/>
      <c r="E36"/>
      <c r="F36"/>
      <c r="G36"/>
      <c r="O36" s="2"/>
    </row>
    <row r="37" spans="1:19" ht="14.25" customHeight="1" thickBot="1">
      <c r="A37" s="502" t="s">
        <v>832</v>
      </c>
      <c r="B37" s="663">
        <v>-420</v>
      </c>
      <c r="C37" s="621">
        <v>-9</v>
      </c>
      <c r="D37"/>
      <c r="E37"/>
      <c r="F37"/>
      <c r="G37"/>
      <c r="O37" s="2"/>
    </row>
    <row r="38" spans="1:19" ht="14.25" customHeight="1">
      <c r="A38" s="254" t="s">
        <v>843</v>
      </c>
      <c r="B38" s="622">
        <f>B36+B37</f>
        <v>7259</v>
      </c>
      <c r="C38" s="622">
        <f>C36+C37</f>
        <v>8465</v>
      </c>
      <c r="G38"/>
      <c r="O38" s="2"/>
    </row>
    <row r="39" spans="1:19">
      <c r="A39" s="735"/>
      <c r="B39" s="735"/>
      <c r="C39" s="735"/>
      <c r="D39" s="168"/>
      <c r="O39" s="2"/>
    </row>
    <row r="40" spans="1:19">
      <c r="A40" s="22"/>
      <c r="B40" s="256"/>
      <c r="C40" s="505"/>
      <c r="D40" s="168"/>
      <c r="H40" s="37"/>
      <c r="O40" s="2"/>
    </row>
    <row r="41" spans="1:19" ht="14.25" customHeight="1">
      <c r="B41" s="21"/>
      <c r="C41" s="506"/>
      <c r="D41" s="328"/>
    </row>
    <row r="42" spans="1:19" ht="14.25" customHeight="1">
      <c r="D42" s="328"/>
    </row>
    <row r="43" spans="1:19" ht="14.25" customHeight="1">
      <c r="D43" s="168"/>
    </row>
    <row r="44" spans="1:19" ht="14.25" customHeight="1">
      <c r="A44" s="389" t="s">
        <v>622</v>
      </c>
      <c r="B44" s="378"/>
      <c r="C44" s="380"/>
      <c r="D44" s="390"/>
      <c r="E44" s="391"/>
    </row>
    <row r="45" spans="1:19">
      <c r="A45" s="392" t="s">
        <v>847</v>
      </c>
      <c r="B45" s="378"/>
      <c r="C45" s="380"/>
      <c r="D45" s="391"/>
      <c r="E45" s="391"/>
    </row>
    <row r="46" spans="1:19">
      <c r="B46" s="378"/>
      <c r="C46" s="380"/>
      <c r="D46" s="391"/>
      <c r="E46" s="391"/>
    </row>
    <row r="47" spans="1:19">
      <c r="A47" s="378"/>
      <c r="B47" s="378"/>
      <c r="C47" s="380"/>
      <c r="D47" s="390"/>
      <c r="E47" s="391"/>
    </row>
    <row r="48" spans="1:19" ht="27" customHeight="1">
      <c r="A48" s="488"/>
      <c r="B48" s="493"/>
      <c r="C48" s="493"/>
      <c r="D48" s="391"/>
      <c r="E48" s="391"/>
      <c r="S48" s="37"/>
    </row>
    <row r="49" spans="1:18">
      <c r="A49" s="378"/>
      <c r="B49" s="378"/>
      <c r="C49" s="380"/>
      <c r="D49" s="390"/>
      <c r="E49" s="391"/>
    </row>
    <row r="50" spans="1:18" ht="14.25" customHeight="1"/>
    <row r="51" spans="1:18">
      <c r="D51" s="168"/>
    </row>
    <row r="52" spans="1:18" ht="14.25" customHeight="1"/>
    <row r="53" spans="1:18" ht="14.25" customHeight="1"/>
    <row r="54" spans="1:18" ht="14.25" customHeight="1"/>
    <row r="55" spans="1:18">
      <c r="A55" s="170"/>
      <c r="B55" s="170"/>
      <c r="C55" s="170"/>
    </row>
    <row r="56" spans="1:18" s="170" customFormat="1">
      <c r="A56" s="13"/>
      <c r="B56" s="13"/>
      <c r="C56" s="20"/>
      <c r="D56" s="2"/>
      <c r="E56" s="2"/>
      <c r="F56" s="2"/>
      <c r="G56" s="2"/>
      <c r="H56" s="2"/>
      <c r="I56" s="2"/>
      <c r="J56" s="2"/>
      <c r="K56" s="166"/>
      <c r="L56" s="2"/>
      <c r="M56" s="2"/>
      <c r="N56" s="2"/>
      <c r="O56" s="167"/>
      <c r="P56" s="2"/>
      <c r="Q56" s="2"/>
      <c r="R56" s="2"/>
    </row>
  </sheetData>
  <mergeCells count="4">
    <mergeCell ref="A1:Q3"/>
    <mergeCell ref="I7:N10"/>
    <mergeCell ref="A24:D24"/>
    <mergeCell ref="A39:C39"/>
  </mergeCells>
  <pageMargins left="0.70866141732283472" right="0.70866141732283472" top="0.34" bottom="0.33" header="0.31496062992125984" footer="0.31496062992125984"/>
  <pageSetup paperSize="9"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98"/>
  <sheetViews>
    <sheetView showGridLines="0" zoomScale="80" zoomScaleNormal="80" workbookViewId="0">
      <selection activeCell="D17" sqref="D17"/>
    </sheetView>
  </sheetViews>
  <sheetFormatPr baseColWidth="10" defaultColWidth="11.44140625" defaultRowHeight="13.8" outlineLevelRow="1"/>
  <cols>
    <col min="1" max="1" width="72.5546875" style="7" bestFit="1" customWidth="1"/>
    <col min="2" max="2" width="16.5546875" style="1" bestFit="1" customWidth="1"/>
    <col min="3" max="3" width="18.5546875" style="13" customWidth="1"/>
    <col min="4" max="4" width="16.6640625" style="13" customWidth="1"/>
    <col min="5" max="6" width="18.5546875" style="13" customWidth="1"/>
    <col min="7" max="7" width="24.5546875" style="1" bestFit="1" customWidth="1"/>
    <col min="8" max="8" width="33.5546875" style="1" bestFit="1" customWidth="1"/>
    <col min="9" max="16384" width="11.44140625" style="2"/>
  </cols>
  <sheetData>
    <row r="1" spans="1:11" ht="15" customHeight="1">
      <c r="A1" s="692" t="s">
        <v>930</v>
      </c>
      <c r="B1" s="692"/>
      <c r="C1" s="692"/>
      <c r="D1" s="692"/>
      <c r="E1" s="692"/>
      <c r="F1" s="692"/>
      <c r="G1" s="692"/>
      <c r="H1" s="692"/>
      <c r="K1" s="6"/>
    </row>
    <row r="2" spans="1:11" ht="15" customHeight="1">
      <c r="A2" s="692"/>
      <c r="B2" s="692"/>
      <c r="C2" s="692"/>
      <c r="D2" s="692"/>
      <c r="E2" s="692"/>
      <c r="F2" s="692"/>
      <c r="G2" s="692"/>
      <c r="H2" s="692"/>
    </row>
    <row r="3" spans="1:11" ht="55.2" customHeight="1">
      <c r="A3" s="692"/>
      <c r="B3" s="692"/>
      <c r="C3" s="692"/>
      <c r="D3" s="692"/>
      <c r="E3" s="692"/>
      <c r="F3" s="692"/>
      <c r="G3" s="692"/>
      <c r="H3" s="692"/>
    </row>
    <row r="4" spans="1:11" ht="14.4" thickBot="1"/>
    <row r="5" spans="1:11" s="15" customFormat="1" ht="52.8" thickBot="1">
      <c r="A5" s="14"/>
      <c r="B5" s="360" t="s">
        <v>83</v>
      </c>
      <c r="C5" s="361" t="s">
        <v>84</v>
      </c>
      <c r="D5" s="362" t="s">
        <v>20</v>
      </c>
      <c r="E5" s="363" t="s">
        <v>779</v>
      </c>
      <c r="F5" s="364" t="s">
        <v>85</v>
      </c>
      <c r="G5" s="365" t="s">
        <v>956</v>
      </c>
      <c r="H5" s="365" t="s">
        <v>931</v>
      </c>
    </row>
    <row r="6" spans="1:11">
      <c r="A6" s="366" t="s">
        <v>112</v>
      </c>
      <c r="B6" s="367"/>
      <c r="C6" s="471" t="str">
        <f>IF(COUNTA(C7:C28),"●"," ")</f>
        <v>●</v>
      </c>
      <c r="D6" s="472" t="str">
        <f>IF(COUNTA(D7:D28),"●"," ")</f>
        <v>●</v>
      </c>
      <c r="E6" s="472"/>
      <c r="F6" s="473" t="str">
        <f>IF(COUNTA(F7:F28),"●","")</f>
        <v>●</v>
      </c>
      <c r="G6" s="367"/>
      <c r="H6" s="367"/>
    </row>
    <row r="7" spans="1:11" outlineLevel="1">
      <c r="A7" s="623" t="s">
        <v>7</v>
      </c>
      <c r="B7" s="368" t="s">
        <v>0</v>
      </c>
      <c r="C7" s="257" t="s">
        <v>19</v>
      </c>
      <c r="D7" s="16" t="s">
        <v>19</v>
      </c>
      <c r="E7" s="16"/>
      <c r="F7" s="258" t="s">
        <v>19</v>
      </c>
      <c r="G7" s="177">
        <v>1</v>
      </c>
      <c r="H7" s="369" t="s">
        <v>90</v>
      </c>
    </row>
    <row r="8" spans="1:11" outlineLevel="1">
      <c r="A8" s="623" t="s">
        <v>106</v>
      </c>
      <c r="B8" s="369" t="s">
        <v>0</v>
      </c>
      <c r="C8" s="259"/>
      <c r="D8" s="36"/>
      <c r="E8" s="36"/>
      <c r="F8" s="260" t="s">
        <v>19</v>
      </c>
      <c r="G8" s="372">
        <v>1</v>
      </c>
      <c r="H8" s="373" t="s">
        <v>88</v>
      </c>
    </row>
    <row r="9" spans="1:11" s="6" customFormat="1" ht="14.25" customHeight="1" outlineLevel="1">
      <c r="A9" s="623" t="s">
        <v>829</v>
      </c>
      <c r="B9" s="369" t="s">
        <v>27</v>
      </c>
      <c r="C9" s="259"/>
      <c r="D9" s="36"/>
      <c r="E9" s="36"/>
      <c r="F9" s="258" t="s">
        <v>19</v>
      </c>
      <c r="G9" s="372">
        <v>0.2</v>
      </c>
      <c r="H9" s="373" t="s">
        <v>86</v>
      </c>
    </row>
    <row r="10" spans="1:11" s="6" customFormat="1" outlineLevel="1">
      <c r="A10" s="623" t="s">
        <v>147</v>
      </c>
      <c r="B10" s="369" t="s">
        <v>0</v>
      </c>
      <c r="C10" s="259"/>
      <c r="D10" s="36"/>
      <c r="E10" s="36"/>
      <c r="F10" s="260" t="s">
        <v>19</v>
      </c>
      <c r="G10" s="372">
        <v>0.95099999999999996</v>
      </c>
      <c r="H10" s="373" t="s">
        <v>88</v>
      </c>
    </row>
    <row r="11" spans="1:11" s="6" customFormat="1" outlineLevel="1">
      <c r="A11" s="623" t="s">
        <v>827</v>
      </c>
      <c r="B11" s="369" t="s">
        <v>0</v>
      </c>
      <c r="C11" s="259"/>
      <c r="D11" s="300"/>
      <c r="E11" s="300"/>
      <c r="F11" s="260" t="s">
        <v>19</v>
      </c>
      <c r="G11" s="372">
        <v>1</v>
      </c>
      <c r="H11" s="369" t="s">
        <v>88</v>
      </c>
    </row>
    <row r="12" spans="1:11" s="6" customFormat="1" outlineLevel="1">
      <c r="A12" s="623" t="s">
        <v>169</v>
      </c>
      <c r="B12" s="369" t="s">
        <v>0</v>
      </c>
      <c r="C12" s="259"/>
      <c r="D12" s="36"/>
      <c r="E12" s="36"/>
      <c r="F12" s="260" t="s">
        <v>19</v>
      </c>
      <c r="G12" s="372">
        <v>0.5</v>
      </c>
      <c r="H12" s="373" t="s">
        <v>86</v>
      </c>
    </row>
    <row r="13" spans="1:11" s="6" customFormat="1" outlineLevel="1">
      <c r="A13" s="623" t="s">
        <v>165</v>
      </c>
      <c r="B13" s="369" t="s">
        <v>0</v>
      </c>
      <c r="C13" s="259"/>
      <c r="D13" s="36"/>
      <c r="E13" s="36"/>
      <c r="F13" s="260" t="s">
        <v>19</v>
      </c>
      <c r="G13" s="372">
        <v>0.38350000000000001</v>
      </c>
      <c r="H13" s="373" t="s">
        <v>86</v>
      </c>
    </row>
    <row r="14" spans="1:11" s="6" customFormat="1" ht="15.6" outlineLevel="1">
      <c r="A14" s="623" t="s">
        <v>828</v>
      </c>
      <c r="B14" s="368" t="s">
        <v>0</v>
      </c>
      <c r="C14" s="257"/>
      <c r="D14" s="17"/>
      <c r="E14" s="17"/>
      <c r="F14" s="258" t="s">
        <v>19</v>
      </c>
      <c r="G14" s="177">
        <v>0.501</v>
      </c>
      <c r="H14" s="368" t="s">
        <v>86</v>
      </c>
    </row>
    <row r="15" spans="1:11" outlineLevel="1">
      <c r="A15" s="623" t="s">
        <v>970</v>
      </c>
      <c r="B15" s="368" t="s">
        <v>0</v>
      </c>
      <c r="C15" s="257"/>
      <c r="D15" s="16"/>
      <c r="E15" s="16"/>
      <c r="F15" s="258" t="s">
        <v>19</v>
      </c>
      <c r="G15" s="177">
        <v>1</v>
      </c>
      <c r="H15" s="368" t="s">
        <v>88</v>
      </c>
    </row>
    <row r="16" spans="1:11" s="6" customFormat="1" outlineLevel="1">
      <c r="A16" s="623" t="s">
        <v>162</v>
      </c>
      <c r="B16" s="368" t="s">
        <v>0</v>
      </c>
      <c r="C16" s="257"/>
      <c r="D16" s="17"/>
      <c r="E16" s="17"/>
      <c r="F16" s="258" t="s">
        <v>19</v>
      </c>
      <c r="G16" s="177">
        <v>1</v>
      </c>
      <c r="H16" s="368" t="s">
        <v>88</v>
      </c>
    </row>
    <row r="17" spans="1:8" s="6" customFormat="1" outlineLevel="1">
      <c r="A17" s="623" t="s">
        <v>736</v>
      </c>
      <c r="B17" s="368" t="s">
        <v>0</v>
      </c>
      <c r="C17" s="257"/>
      <c r="D17" s="17"/>
      <c r="E17" s="17"/>
      <c r="F17" s="258" t="s">
        <v>19</v>
      </c>
      <c r="G17" s="177">
        <v>0.51</v>
      </c>
      <c r="H17" s="368" t="s">
        <v>88</v>
      </c>
    </row>
    <row r="18" spans="1:8" s="6" customFormat="1" outlineLevel="1">
      <c r="A18" s="623" t="s">
        <v>163</v>
      </c>
      <c r="B18" s="369" t="s">
        <v>0</v>
      </c>
      <c r="C18" s="259"/>
      <c r="D18" s="36"/>
      <c r="E18" s="36"/>
      <c r="F18" s="260" t="s">
        <v>19</v>
      </c>
      <c r="G18" s="372">
        <v>1</v>
      </c>
      <c r="H18" s="373" t="s">
        <v>88</v>
      </c>
    </row>
    <row r="19" spans="1:8" s="6" customFormat="1" outlineLevel="1">
      <c r="A19" s="623" t="s">
        <v>166</v>
      </c>
      <c r="B19" s="369" t="s">
        <v>23</v>
      </c>
      <c r="C19" s="259"/>
      <c r="D19" s="36"/>
      <c r="E19" s="36"/>
      <c r="F19" s="260" t="s">
        <v>19</v>
      </c>
      <c r="G19" s="372">
        <v>0.245</v>
      </c>
      <c r="H19" s="373" t="s">
        <v>86</v>
      </c>
    </row>
    <row r="20" spans="1:8" s="6" customFormat="1" outlineLevel="1">
      <c r="A20" s="623" t="s">
        <v>159</v>
      </c>
      <c r="B20" s="368" t="s">
        <v>0</v>
      </c>
      <c r="C20" s="257"/>
      <c r="D20" s="17"/>
      <c r="E20" s="17"/>
      <c r="F20" s="258" t="s">
        <v>19</v>
      </c>
      <c r="G20" s="177">
        <v>0.45</v>
      </c>
      <c r="H20" s="368" t="s">
        <v>86</v>
      </c>
    </row>
    <row r="21" spans="1:8" s="6" customFormat="1" outlineLevel="1">
      <c r="A21" s="623" t="s">
        <v>737</v>
      </c>
      <c r="B21" s="368" t="s">
        <v>0</v>
      </c>
      <c r="C21" s="257"/>
      <c r="D21" s="17"/>
      <c r="E21" s="17"/>
      <c r="F21" s="258" t="s">
        <v>19</v>
      </c>
      <c r="G21" s="177">
        <v>1</v>
      </c>
      <c r="H21" s="368" t="s">
        <v>88</v>
      </c>
    </row>
    <row r="22" spans="1:8" s="6" customFormat="1" outlineLevel="1">
      <c r="A22" s="623" t="s">
        <v>866</v>
      </c>
      <c r="B22" s="368" t="s">
        <v>0</v>
      </c>
      <c r="C22" s="257"/>
      <c r="D22" s="17"/>
      <c r="E22" s="17"/>
      <c r="F22" s="258" t="s">
        <v>19</v>
      </c>
      <c r="G22" s="177">
        <v>1</v>
      </c>
      <c r="H22" s="368" t="s">
        <v>88</v>
      </c>
    </row>
    <row r="23" spans="1:8" s="6" customFormat="1" outlineLevel="1">
      <c r="A23" s="623" t="s">
        <v>818</v>
      </c>
      <c r="B23" s="368" t="s">
        <v>0</v>
      </c>
      <c r="C23" s="257"/>
      <c r="D23" s="17"/>
      <c r="E23" s="17"/>
      <c r="F23" s="258" t="s">
        <v>19</v>
      </c>
      <c r="G23" s="177">
        <v>1</v>
      </c>
      <c r="H23" s="368" t="s">
        <v>88</v>
      </c>
    </row>
    <row r="24" spans="1:8" s="6" customFormat="1" outlineLevel="1">
      <c r="A24" s="623" t="s">
        <v>867</v>
      </c>
      <c r="B24" s="368" t="s">
        <v>0</v>
      </c>
      <c r="C24" s="257"/>
      <c r="D24" s="17"/>
      <c r="E24" s="17"/>
      <c r="F24" s="258" t="s">
        <v>19</v>
      </c>
      <c r="G24" s="177">
        <v>1</v>
      </c>
      <c r="H24" s="368" t="s">
        <v>88</v>
      </c>
    </row>
    <row r="25" spans="1:8" s="6" customFormat="1" outlineLevel="1">
      <c r="A25" s="623" t="s">
        <v>868</v>
      </c>
      <c r="B25" s="368" t="s">
        <v>0</v>
      </c>
      <c r="C25" s="257" t="s">
        <v>19</v>
      </c>
      <c r="D25" s="17"/>
      <c r="E25" s="17"/>
      <c r="F25" s="258"/>
      <c r="G25" s="177">
        <v>1</v>
      </c>
      <c r="H25" s="368" t="s">
        <v>88</v>
      </c>
    </row>
    <row r="26" spans="1:8" s="6" customFormat="1" outlineLevel="1">
      <c r="A26" s="623" t="s">
        <v>819</v>
      </c>
      <c r="B26" s="368" t="s">
        <v>0</v>
      </c>
      <c r="C26" s="257"/>
      <c r="D26" s="17"/>
      <c r="E26" s="17"/>
      <c r="F26" s="258" t="s">
        <v>19</v>
      </c>
      <c r="G26" s="177">
        <v>1</v>
      </c>
      <c r="H26" s="368" t="s">
        <v>88</v>
      </c>
    </row>
    <row r="27" spans="1:8" s="6" customFormat="1" outlineLevel="1">
      <c r="A27" s="623" t="s">
        <v>824</v>
      </c>
      <c r="B27" s="487" t="s">
        <v>26</v>
      </c>
      <c r="C27" s="257"/>
      <c r="D27" s="17"/>
      <c r="E27" s="17"/>
      <c r="F27" s="258" t="s">
        <v>19</v>
      </c>
      <c r="G27" s="177">
        <v>1</v>
      </c>
      <c r="H27" s="368" t="s">
        <v>88</v>
      </c>
    </row>
    <row r="28" spans="1:8" s="6" customFormat="1" outlineLevel="1">
      <c r="A28" s="623" t="s">
        <v>170</v>
      </c>
      <c r="B28" s="368" t="s">
        <v>0</v>
      </c>
      <c r="C28" s="257"/>
      <c r="D28" s="17"/>
      <c r="E28" s="17"/>
      <c r="F28" s="258" t="s">
        <v>19</v>
      </c>
      <c r="G28" s="177">
        <v>0.19400000000000001</v>
      </c>
      <c r="H28" s="368" t="s">
        <v>86</v>
      </c>
    </row>
    <row r="29" spans="1:8" s="6" customFormat="1" outlineLevel="1">
      <c r="A29" s="623" t="s">
        <v>738</v>
      </c>
      <c r="B29" s="368" t="s">
        <v>0</v>
      </c>
      <c r="C29" s="257"/>
      <c r="D29" s="17"/>
      <c r="E29" s="17"/>
      <c r="F29" s="258" t="s">
        <v>19</v>
      </c>
      <c r="G29" s="177">
        <v>0.5</v>
      </c>
      <c r="H29" s="368" t="s">
        <v>86</v>
      </c>
    </row>
    <row r="30" spans="1:8" s="6" customFormat="1" outlineLevel="1">
      <c r="A30" s="623" t="s">
        <v>167</v>
      </c>
      <c r="B30" s="368" t="s">
        <v>22</v>
      </c>
      <c r="C30" s="257" t="s">
        <v>19</v>
      </c>
      <c r="D30" s="17"/>
      <c r="E30" s="17"/>
      <c r="F30" s="258"/>
      <c r="G30" s="177">
        <v>0.2</v>
      </c>
      <c r="H30" s="368" t="s">
        <v>86</v>
      </c>
    </row>
    <row r="31" spans="1:8" s="6" customFormat="1" outlineLevel="1">
      <c r="A31" s="623" t="s">
        <v>168</v>
      </c>
      <c r="B31" s="368" t="s">
        <v>22</v>
      </c>
      <c r="C31" s="257" t="s">
        <v>19</v>
      </c>
      <c r="D31" s="17"/>
      <c r="E31" s="17"/>
      <c r="F31" s="258"/>
      <c r="G31" s="177">
        <v>0.2</v>
      </c>
      <c r="H31" s="368" t="s">
        <v>86</v>
      </c>
    </row>
    <row r="32" spans="1:8" s="6" customFormat="1" outlineLevel="1">
      <c r="A32" s="623" t="s">
        <v>718</v>
      </c>
      <c r="B32" s="369" t="s">
        <v>25</v>
      </c>
      <c r="C32" s="259" t="s">
        <v>19</v>
      </c>
      <c r="D32" s="301"/>
      <c r="E32" s="301"/>
      <c r="F32" s="260"/>
      <c r="G32" s="372">
        <v>0.5</v>
      </c>
      <c r="H32" s="369" t="s">
        <v>86</v>
      </c>
    </row>
    <row r="33" spans="1:8" s="6" customFormat="1" outlineLevel="1">
      <c r="A33" s="623" t="s">
        <v>719</v>
      </c>
      <c r="B33" s="369" t="s">
        <v>25</v>
      </c>
      <c r="C33" s="259" t="s">
        <v>19</v>
      </c>
      <c r="D33" s="301"/>
      <c r="E33" s="301"/>
      <c r="F33" s="260"/>
      <c r="G33" s="372">
        <v>0.5</v>
      </c>
      <c r="H33" s="369" t="s">
        <v>86</v>
      </c>
    </row>
    <row r="34" spans="1:8" s="6" customFormat="1" outlineLevel="1">
      <c r="A34" s="623" t="s">
        <v>720</v>
      </c>
      <c r="B34" s="369" t="s">
        <v>25</v>
      </c>
      <c r="C34" s="259" t="s">
        <v>19</v>
      </c>
      <c r="D34" s="301"/>
      <c r="E34" s="301"/>
      <c r="F34" s="260"/>
      <c r="G34" s="372">
        <v>0.5</v>
      </c>
      <c r="H34" s="369" t="s">
        <v>86</v>
      </c>
    </row>
    <row r="35" spans="1:8" s="6" customFormat="1" outlineLevel="1">
      <c r="A35" s="623" t="s">
        <v>721</v>
      </c>
      <c r="B35" s="369" t="s">
        <v>25</v>
      </c>
      <c r="C35" s="259" t="s">
        <v>19</v>
      </c>
      <c r="D35" s="301"/>
      <c r="E35" s="301"/>
      <c r="F35" s="260"/>
      <c r="G35" s="372">
        <v>0.5</v>
      </c>
      <c r="H35" s="369" t="s">
        <v>86</v>
      </c>
    </row>
    <row r="36" spans="1:8" s="6" customFormat="1" outlineLevel="1">
      <c r="A36" s="623" t="s">
        <v>820</v>
      </c>
      <c r="B36" s="369" t="s">
        <v>25</v>
      </c>
      <c r="C36" s="259" t="s">
        <v>19</v>
      </c>
      <c r="D36" s="301"/>
      <c r="E36" s="301"/>
      <c r="F36" s="260"/>
      <c r="G36" s="372">
        <v>0.5</v>
      </c>
      <c r="H36" s="369" t="s">
        <v>86</v>
      </c>
    </row>
    <row r="37" spans="1:8" s="6" customFormat="1" outlineLevel="1">
      <c r="A37" s="623" t="s">
        <v>821</v>
      </c>
      <c r="B37" s="369" t="s">
        <v>25</v>
      </c>
      <c r="C37" s="259" t="s">
        <v>19</v>
      </c>
      <c r="D37" s="301"/>
      <c r="E37" s="301"/>
      <c r="F37" s="260"/>
      <c r="G37" s="372">
        <v>0.5</v>
      </c>
      <c r="H37" s="369" t="s">
        <v>86</v>
      </c>
    </row>
    <row r="38" spans="1:8" s="6" customFormat="1" outlineLevel="1">
      <c r="A38" s="623" t="s">
        <v>822</v>
      </c>
      <c r="B38" s="369" t="s">
        <v>207</v>
      </c>
      <c r="C38" s="259" t="s">
        <v>19</v>
      </c>
      <c r="D38" s="301"/>
      <c r="E38" s="301"/>
      <c r="F38" s="260"/>
      <c r="G38" s="372">
        <v>0.5</v>
      </c>
      <c r="H38" s="369" t="s">
        <v>86</v>
      </c>
    </row>
    <row r="39" spans="1:8" s="6" customFormat="1" outlineLevel="1">
      <c r="A39" s="623" t="s">
        <v>823</v>
      </c>
      <c r="B39" s="369" t="s">
        <v>0</v>
      </c>
      <c r="C39" s="259"/>
      <c r="D39" s="301"/>
      <c r="E39" s="301"/>
      <c r="F39" s="258" t="s">
        <v>19</v>
      </c>
      <c r="G39" s="372">
        <v>0.245</v>
      </c>
      <c r="H39" s="369" t="s">
        <v>86</v>
      </c>
    </row>
    <row r="40" spans="1:8" s="6" customFormat="1" outlineLevel="1">
      <c r="A40" s="623" t="s">
        <v>869</v>
      </c>
      <c r="B40" s="369" t="s">
        <v>0</v>
      </c>
      <c r="C40" s="259"/>
      <c r="D40" s="301"/>
      <c r="E40" s="301"/>
      <c r="F40" s="258" t="s">
        <v>19</v>
      </c>
      <c r="G40" s="372">
        <v>0.33329999999999999</v>
      </c>
      <c r="H40" s="369" t="s">
        <v>86</v>
      </c>
    </row>
    <row r="41" spans="1:8" s="6" customFormat="1" outlineLevel="1">
      <c r="A41" s="623" t="s">
        <v>870</v>
      </c>
      <c r="B41" s="369" t="s">
        <v>0</v>
      </c>
      <c r="C41" s="259"/>
      <c r="D41" s="301"/>
      <c r="E41" s="301"/>
      <c r="F41" s="258" t="s">
        <v>19</v>
      </c>
      <c r="G41" s="372">
        <v>0.16669999999999999</v>
      </c>
      <c r="H41" s="369" t="s">
        <v>86</v>
      </c>
    </row>
    <row r="42" spans="1:8" s="6" customFormat="1" outlineLevel="1">
      <c r="A42" s="623" t="s">
        <v>871</v>
      </c>
      <c r="B42" s="369" t="s">
        <v>0</v>
      </c>
      <c r="C42" s="259"/>
      <c r="D42" s="301"/>
      <c r="E42" s="301"/>
      <c r="F42" s="258" t="s">
        <v>19</v>
      </c>
      <c r="G42" s="372">
        <v>0.5</v>
      </c>
      <c r="H42" s="369" t="s">
        <v>86</v>
      </c>
    </row>
    <row r="43" spans="1:8" s="6" customFormat="1" outlineLevel="1">
      <c r="A43" s="623" t="s">
        <v>722</v>
      </c>
      <c r="B43" s="368" t="s">
        <v>0</v>
      </c>
      <c r="C43" s="257"/>
      <c r="D43" s="17"/>
      <c r="E43" s="17"/>
      <c r="F43" s="258" t="s">
        <v>19</v>
      </c>
      <c r="G43" s="177">
        <v>1</v>
      </c>
      <c r="H43" s="368" t="s">
        <v>88</v>
      </c>
    </row>
    <row r="44" spans="1:8" s="6" customFormat="1" outlineLevel="1">
      <c r="A44" s="623" t="s">
        <v>739</v>
      </c>
      <c r="B44" s="368" t="s">
        <v>22</v>
      </c>
      <c r="C44" s="257"/>
      <c r="D44" s="17"/>
      <c r="E44" s="17"/>
      <c r="F44" s="258" t="s">
        <v>19</v>
      </c>
      <c r="G44" s="177">
        <v>0.4</v>
      </c>
      <c r="H44" s="368" t="s">
        <v>86</v>
      </c>
    </row>
    <row r="45" spans="1:8" s="6" customFormat="1">
      <c r="A45" s="366" t="s">
        <v>111</v>
      </c>
      <c r="B45" s="370"/>
      <c r="C45" s="471" t="str">
        <f>IF(COUNTA(C46:C48),"●"," ")</f>
        <v>●</v>
      </c>
      <c r="D45" s="472" t="str">
        <f>IF(COUNTA(D46:D48),"●"," ")</f>
        <v>●</v>
      </c>
      <c r="E45" s="472" t="str">
        <f>IF(COUNTA(E46:E48),"●"," ")</f>
        <v xml:space="preserve"> </v>
      </c>
      <c r="F45" s="473" t="str">
        <f>IF(COUNTA(F46:F48),"●"," ")</f>
        <v xml:space="preserve"> </v>
      </c>
      <c r="G45" s="366"/>
      <c r="H45" s="366"/>
    </row>
    <row r="46" spans="1:8" s="6" customFormat="1" outlineLevel="1">
      <c r="A46" s="623" t="s">
        <v>171</v>
      </c>
      <c r="B46" s="368" t="s">
        <v>0</v>
      </c>
      <c r="C46" s="261"/>
      <c r="D46" s="16" t="s">
        <v>19</v>
      </c>
      <c r="E46" s="17"/>
      <c r="F46" s="262"/>
      <c r="G46" s="177">
        <v>1</v>
      </c>
      <c r="H46" s="368" t="s">
        <v>88</v>
      </c>
    </row>
    <row r="47" spans="1:8" outlineLevel="1">
      <c r="A47" s="623" t="s">
        <v>6</v>
      </c>
      <c r="B47" s="368" t="s">
        <v>0</v>
      </c>
      <c r="C47" s="257" t="s">
        <v>19</v>
      </c>
      <c r="D47" s="16" t="s">
        <v>19</v>
      </c>
      <c r="E47" s="16"/>
      <c r="F47" s="258"/>
      <c r="G47" s="177">
        <v>0.88639999999999997</v>
      </c>
      <c r="H47" s="368" t="s">
        <v>88</v>
      </c>
    </row>
    <row r="48" spans="1:8" outlineLevel="1">
      <c r="A48" s="623" t="s">
        <v>164</v>
      </c>
      <c r="B48" s="368" t="s">
        <v>0</v>
      </c>
      <c r="C48" s="257" t="s">
        <v>19</v>
      </c>
      <c r="D48" s="17"/>
      <c r="E48" s="17"/>
      <c r="F48" s="262"/>
      <c r="G48" s="177">
        <v>1</v>
      </c>
      <c r="H48" s="368" t="s">
        <v>88</v>
      </c>
    </row>
    <row r="49" spans="1:8">
      <c r="A49" s="370" t="s">
        <v>148</v>
      </c>
      <c r="B49" s="370"/>
      <c r="C49" s="471" t="str">
        <f>IF(COUNTA(C50),"●"," ")</f>
        <v xml:space="preserve"> </v>
      </c>
      <c r="D49" s="472" t="str">
        <f>IF(COUNTA(D50),"●"," ")</f>
        <v xml:space="preserve"> </v>
      </c>
      <c r="E49" s="472" t="str">
        <f>IF(COUNTA(E50),"●"," ")</f>
        <v>●</v>
      </c>
      <c r="F49" s="473" t="str">
        <f>IF(COUNTA(F50:F50),"●","")</f>
        <v/>
      </c>
      <c r="G49" s="374"/>
      <c r="H49" s="371"/>
    </row>
    <row r="50" spans="1:8" outlineLevel="1">
      <c r="A50" s="624" t="s">
        <v>148</v>
      </c>
      <c r="B50" s="350" t="s">
        <v>0</v>
      </c>
      <c r="C50" s="257"/>
      <c r="D50" s="17"/>
      <c r="E50" s="16" t="s">
        <v>19</v>
      </c>
      <c r="F50" s="262"/>
      <c r="G50" s="351">
        <v>0.755</v>
      </c>
      <c r="H50" s="350" t="s">
        <v>88</v>
      </c>
    </row>
    <row r="51" spans="1:8">
      <c r="A51" s="370" t="s">
        <v>22</v>
      </c>
      <c r="B51" s="370"/>
      <c r="C51" s="471" t="str">
        <f>IF(COUNTA(C52:C53),"●","")</f>
        <v>●</v>
      </c>
      <c r="D51" s="472" t="str">
        <f>IF(COUNTA(D52:D53),"●","")</f>
        <v/>
      </c>
      <c r="E51" s="472" t="str">
        <f>IF(COUNTA(E52:E53),"●","")</f>
        <v/>
      </c>
      <c r="F51" s="473" t="str">
        <f>IF(COUNTA(F52:F53),"●","")</f>
        <v>●</v>
      </c>
      <c r="G51" s="374"/>
      <c r="H51" s="371"/>
    </row>
    <row r="52" spans="1:8" outlineLevel="1">
      <c r="A52" s="624" t="s">
        <v>803</v>
      </c>
      <c r="B52" s="350" t="s">
        <v>22</v>
      </c>
      <c r="C52" s="257" t="s">
        <v>19</v>
      </c>
      <c r="D52" s="16"/>
      <c r="E52" s="16"/>
      <c r="F52" s="258" t="s">
        <v>19</v>
      </c>
      <c r="G52" s="351">
        <v>1</v>
      </c>
      <c r="H52" s="350" t="s">
        <v>88</v>
      </c>
    </row>
    <row r="53" spans="1:8" outlineLevel="1">
      <c r="A53" s="624" t="s">
        <v>149</v>
      </c>
      <c r="B53" s="350" t="s">
        <v>22</v>
      </c>
      <c r="C53" s="257"/>
      <c r="D53" s="16"/>
      <c r="E53" s="16"/>
      <c r="F53" s="258" t="s">
        <v>19</v>
      </c>
      <c r="G53" s="351">
        <v>1</v>
      </c>
      <c r="H53" s="350" t="s">
        <v>88</v>
      </c>
    </row>
    <row r="54" spans="1:8">
      <c r="A54" s="370" t="s">
        <v>23</v>
      </c>
      <c r="B54" s="370"/>
      <c r="C54" s="471" t="str">
        <f>IF(COUNTA(C55:C56),"●","")</f>
        <v>●</v>
      </c>
      <c r="D54" s="472" t="str">
        <f>IF(COUNTA(D55:D56),"●","")</f>
        <v/>
      </c>
      <c r="E54" s="472" t="str">
        <f>IF(COUNTA(E55:E56),"●","")</f>
        <v/>
      </c>
      <c r="F54" s="473" t="str">
        <f>IF(COUNTA(F55:F56),"●","")</f>
        <v>●</v>
      </c>
      <c r="G54" s="374"/>
      <c r="H54" s="371"/>
    </row>
    <row r="55" spans="1:8" outlineLevel="1">
      <c r="A55" s="624" t="s">
        <v>8</v>
      </c>
      <c r="B55" s="350" t="s">
        <v>23</v>
      </c>
      <c r="C55" s="257" t="s">
        <v>19</v>
      </c>
      <c r="D55" s="16"/>
      <c r="E55" s="16"/>
      <c r="F55" s="258" t="s">
        <v>19</v>
      </c>
      <c r="G55" s="351">
        <v>0.97170000000000001</v>
      </c>
      <c r="H55" s="350" t="s">
        <v>88</v>
      </c>
    </row>
    <row r="56" spans="1:8" outlineLevel="1">
      <c r="A56" s="624" t="s">
        <v>107</v>
      </c>
      <c r="B56" s="350" t="s">
        <v>23</v>
      </c>
      <c r="C56" s="257"/>
      <c r="D56" s="16"/>
      <c r="E56" s="16"/>
      <c r="F56" s="258" t="s">
        <v>19</v>
      </c>
      <c r="G56" s="351">
        <v>1</v>
      </c>
      <c r="H56" s="350" t="s">
        <v>88</v>
      </c>
    </row>
    <row r="57" spans="1:8">
      <c r="A57" s="370" t="s">
        <v>161</v>
      </c>
      <c r="B57" s="370"/>
      <c r="C57" s="471" t="str">
        <f>IF(COUNTA(C58),"●","")</f>
        <v>●</v>
      </c>
      <c r="D57" s="472" t="str">
        <f>IF(COUNTA(D58),"●","")</f>
        <v/>
      </c>
      <c r="E57" s="472" t="str">
        <f>IF(COUNTA(E58),"●","")</f>
        <v/>
      </c>
      <c r="F57" s="473" t="str">
        <f>IF(COUNTA(F58),"●","")</f>
        <v>●</v>
      </c>
      <c r="G57" s="374"/>
      <c r="H57" s="371"/>
    </row>
    <row r="58" spans="1:8" outlineLevel="1">
      <c r="A58" s="623" t="s">
        <v>723</v>
      </c>
      <c r="B58" s="368" t="s">
        <v>0</v>
      </c>
      <c r="C58" s="257" t="s">
        <v>19</v>
      </c>
      <c r="D58" s="16"/>
      <c r="E58" s="16"/>
      <c r="F58" s="258" t="s">
        <v>19</v>
      </c>
      <c r="G58" s="177">
        <v>1</v>
      </c>
      <c r="H58" s="368" t="s">
        <v>88</v>
      </c>
    </row>
    <row r="59" spans="1:8">
      <c r="A59" s="370" t="s">
        <v>93</v>
      </c>
      <c r="B59" s="370"/>
      <c r="C59" s="471" t="str">
        <f>IF(COUNTA(C60),"●","")</f>
        <v/>
      </c>
      <c r="D59" s="472" t="str">
        <f>IF(COUNTA(D60),"●","")</f>
        <v/>
      </c>
      <c r="E59" s="472" t="str">
        <f>IF(COUNTA(E60),"●","")</f>
        <v/>
      </c>
      <c r="F59" s="473" t="str">
        <f>IF(COUNTA(F60),"●","")</f>
        <v>●</v>
      </c>
      <c r="G59" s="374"/>
      <c r="H59" s="371"/>
    </row>
    <row r="60" spans="1:8" outlineLevel="1">
      <c r="A60" s="623" t="s">
        <v>93</v>
      </c>
      <c r="B60" s="368" t="s">
        <v>0</v>
      </c>
      <c r="C60" s="257"/>
      <c r="D60" s="16"/>
      <c r="E60" s="16"/>
      <c r="F60" s="258" t="s">
        <v>19</v>
      </c>
      <c r="G60" s="177">
        <v>0.99939999999999996</v>
      </c>
      <c r="H60" s="368" t="s">
        <v>88</v>
      </c>
    </row>
    <row r="61" spans="1:8">
      <c r="A61" s="370" t="s">
        <v>109</v>
      </c>
      <c r="B61" s="370"/>
      <c r="C61" s="471" t="str">
        <f>IF(COUNTA(C62:C76),"●","")</f>
        <v>●</v>
      </c>
      <c r="D61" s="472" t="str">
        <f>IF(COUNTA(D62:D76),"●","")</f>
        <v/>
      </c>
      <c r="E61" s="472" t="str">
        <f>IF(COUNTA(E62:E76),"●","")</f>
        <v/>
      </c>
      <c r="F61" s="473" t="str">
        <f>IF(COUNTA(F62:F76),"●","")</f>
        <v>●</v>
      </c>
      <c r="G61" s="374"/>
      <c r="H61" s="371"/>
    </row>
    <row r="62" spans="1:8" outlineLevel="1">
      <c r="A62" s="624" t="s">
        <v>9</v>
      </c>
      <c r="B62" s="350" t="s">
        <v>0</v>
      </c>
      <c r="C62" s="257"/>
      <c r="D62" s="16"/>
      <c r="E62" s="16"/>
      <c r="F62" s="258" t="s">
        <v>19</v>
      </c>
      <c r="G62" s="351">
        <v>1</v>
      </c>
      <c r="H62" s="350" t="s">
        <v>88</v>
      </c>
    </row>
    <row r="63" spans="1:8" outlineLevel="1">
      <c r="A63" s="624" t="s">
        <v>10</v>
      </c>
      <c r="B63" s="350" t="s">
        <v>77</v>
      </c>
      <c r="C63" s="257" t="s">
        <v>19</v>
      </c>
      <c r="D63" s="16"/>
      <c r="E63" s="16"/>
      <c r="F63" s="258"/>
      <c r="G63" s="351">
        <v>1</v>
      </c>
      <c r="H63" s="350" t="s">
        <v>88</v>
      </c>
    </row>
    <row r="64" spans="1:8" outlineLevel="1">
      <c r="A64" s="624" t="s">
        <v>740</v>
      </c>
      <c r="B64" s="350" t="s">
        <v>77</v>
      </c>
      <c r="C64" s="257" t="s">
        <v>19</v>
      </c>
      <c r="D64" s="16"/>
      <c r="E64" s="16"/>
      <c r="F64" s="258" t="s">
        <v>19</v>
      </c>
      <c r="G64" s="343">
        <v>0.68630000000000002</v>
      </c>
      <c r="H64" s="350" t="s">
        <v>88</v>
      </c>
    </row>
    <row r="65" spans="1:8" outlineLevel="1">
      <c r="A65" s="624" t="s">
        <v>91</v>
      </c>
      <c r="B65" s="350" t="s">
        <v>78</v>
      </c>
      <c r="C65" s="257" t="s">
        <v>19</v>
      </c>
      <c r="D65" s="16"/>
      <c r="E65" s="16"/>
      <c r="F65" s="258"/>
      <c r="G65" s="343">
        <v>1</v>
      </c>
      <c r="H65" s="350" t="s">
        <v>88</v>
      </c>
    </row>
    <row r="66" spans="1:8" outlineLevel="1">
      <c r="A66" s="624" t="s">
        <v>113</v>
      </c>
      <c r="B66" s="350" t="s">
        <v>78</v>
      </c>
      <c r="C66" s="257" t="s">
        <v>19</v>
      </c>
      <c r="D66" s="16"/>
      <c r="E66" s="16"/>
      <c r="F66" s="258"/>
      <c r="G66" s="343">
        <v>0.51</v>
      </c>
      <c r="H66" s="350" t="s">
        <v>86</v>
      </c>
    </row>
    <row r="67" spans="1:8" outlineLevel="1">
      <c r="A67" s="624" t="s">
        <v>150</v>
      </c>
      <c r="B67" s="350" t="s">
        <v>79</v>
      </c>
      <c r="C67" s="257" t="s">
        <v>19</v>
      </c>
      <c r="D67" s="16"/>
      <c r="E67" s="16"/>
      <c r="F67" s="258"/>
      <c r="G67" s="343">
        <v>0.19600000000000001</v>
      </c>
      <c r="H67" s="350" t="s">
        <v>86</v>
      </c>
    </row>
    <row r="68" spans="1:8" outlineLevel="1">
      <c r="A68" s="624" t="s">
        <v>151</v>
      </c>
      <c r="B68" s="350" t="s">
        <v>79</v>
      </c>
      <c r="C68" s="257" t="s">
        <v>19</v>
      </c>
      <c r="D68" s="16"/>
      <c r="E68" s="16"/>
      <c r="F68" s="258"/>
      <c r="G68" s="343">
        <v>0.35</v>
      </c>
      <c r="H68" s="350" t="s">
        <v>86</v>
      </c>
    </row>
    <row r="69" spans="1:8" outlineLevel="1">
      <c r="A69" s="624" t="s">
        <v>154</v>
      </c>
      <c r="B69" s="350" t="s">
        <v>79</v>
      </c>
      <c r="C69" s="257" t="s">
        <v>19</v>
      </c>
      <c r="D69" s="16"/>
      <c r="E69" s="16"/>
      <c r="F69" s="258"/>
      <c r="G69" s="343">
        <v>0.3</v>
      </c>
      <c r="H69" s="350" t="s">
        <v>86</v>
      </c>
    </row>
    <row r="70" spans="1:8" outlineLevel="1">
      <c r="A70" s="624" t="s">
        <v>95</v>
      </c>
      <c r="B70" s="350" t="s">
        <v>79</v>
      </c>
      <c r="C70" s="257" t="s">
        <v>19</v>
      </c>
      <c r="D70" s="16"/>
      <c r="E70" s="16"/>
      <c r="F70" s="258"/>
      <c r="G70" s="343">
        <v>0.49</v>
      </c>
      <c r="H70" s="350" t="s">
        <v>86</v>
      </c>
    </row>
    <row r="71" spans="1:8" outlineLevel="1">
      <c r="A71" s="624" t="s">
        <v>100</v>
      </c>
      <c r="B71" s="350" t="s">
        <v>79</v>
      </c>
      <c r="C71" s="257"/>
      <c r="D71" s="16"/>
      <c r="E71" s="16"/>
      <c r="F71" s="258" t="s">
        <v>19</v>
      </c>
      <c r="G71" s="343">
        <v>1</v>
      </c>
      <c r="H71" s="350" t="s">
        <v>88</v>
      </c>
    </row>
    <row r="72" spans="1:8" outlineLevel="1">
      <c r="A72" s="624" t="s">
        <v>724</v>
      </c>
      <c r="B72" s="350" t="s">
        <v>12</v>
      </c>
      <c r="C72" s="257" t="s">
        <v>19</v>
      </c>
      <c r="D72" s="16"/>
      <c r="E72" s="16"/>
      <c r="F72" s="258"/>
      <c r="G72" s="343">
        <v>0.4</v>
      </c>
      <c r="H72" s="350" t="s">
        <v>86</v>
      </c>
    </row>
    <row r="73" spans="1:8" outlineLevel="1">
      <c r="A73" s="624" t="s">
        <v>152</v>
      </c>
      <c r="B73" s="350" t="s">
        <v>1</v>
      </c>
      <c r="C73" s="257" t="s">
        <v>19</v>
      </c>
      <c r="D73" s="16"/>
      <c r="E73" s="16"/>
      <c r="F73" s="258"/>
      <c r="G73" s="351">
        <v>0.5625</v>
      </c>
      <c r="H73" s="350" t="s">
        <v>88</v>
      </c>
    </row>
    <row r="74" spans="1:8" outlineLevel="1">
      <c r="A74" s="624" t="s">
        <v>11</v>
      </c>
      <c r="B74" s="350" t="s">
        <v>25</v>
      </c>
      <c r="C74" s="257"/>
      <c r="D74" s="16"/>
      <c r="E74" s="16"/>
      <c r="F74" s="258" t="s">
        <v>19</v>
      </c>
      <c r="G74" s="351">
        <v>1</v>
      </c>
      <c r="H74" s="350" t="s">
        <v>88</v>
      </c>
    </row>
    <row r="75" spans="1:8" outlineLevel="1">
      <c r="A75" s="624" t="s">
        <v>5</v>
      </c>
      <c r="B75" s="350" t="s">
        <v>80</v>
      </c>
      <c r="C75" s="257" t="s">
        <v>19</v>
      </c>
      <c r="D75" s="16"/>
      <c r="E75" s="16"/>
      <c r="F75" s="258"/>
      <c r="G75" s="351">
        <v>0.5</v>
      </c>
      <c r="H75" s="350" t="s">
        <v>86</v>
      </c>
    </row>
    <row r="76" spans="1:8" outlineLevel="1">
      <c r="A76" s="624" t="s">
        <v>725</v>
      </c>
      <c r="B76" s="350" t="s">
        <v>114</v>
      </c>
      <c r="C76" s="257" t="s">
        <v>19</v>
      </c>
      <c r="D76" s="16"/>
      <c r="E76" s="16"/>
      <c r="F76" s="258"/>
      <c r="G76" s="351">
        <v>1</v>
      </c>
      <c r="H76" s="350" t="s">
        <v>88</v>
      </c>
    </row>
    <row r="77" spans="1:8" outlineLevel="1">
      <c r="A77" s="624" t="s">
        <v>872</v>
      </c>
      <c r="B77" s="350" t="s">
        <v>606</v>
      </c>
      <c r="C77" s="257" t="s">
        <v>19</v>
      </c>
      <c r="D77" s="16"/>
      <c r="E77" s="16"/>
      <c r="F77" s="258"/>
      <c r="G77" s="351">
        <v>0.4</v>
      </c>
      <c r="H77" s="350" t="s">
        <v>86</v>
      </c>
    </row>
    <row r="78" spans="1:8" outlineLevel="1">
      <c r="A78" s="624" t="s">
        <v>741</v>
      </c>
      <c r="B78" s="350" t="s">
        <v>114</v>
      </c>
      <c r="C78" s="257" t="s">
        <v>19</v>
      </c>
      <c r="D78" s="16"/>
      <c r="E78" s="16"/>
      <c r="F78" s="258"/>
      <c r="G78" s="351">
        <v>0.5</v>
      </c>
      <c r="H78" s="350" t="s">
        <v>86</v>
      </c>
    </row>
    <row r="79" spans="1:8" outlineLevel="1">
      <c r="A79" s="624" t="s">
        <v>798</v>
      </c>
      <c r="B79" s="350" t="s">
        <v>79</v>
      </c>
      <c r="C79" s="257" t="s">
        <v>19</v>
      </c>
      <c r="D79" s="16"/>
      <c r="E79" s="16"/>
      <c r="F79" s="258"/>
      <c r="G79" s="351">
        <v>0.65</v>
      </c>
      <c r="H79" s="350" t="s">
        <v>88</v>
      </c>
    </row>
    <row r="80" spans="1:8">
      <c r="A80" s="366" t="s">
        <v>108</v>
      </c>
      <c r="B80" s="370"/>
      <c r="C80" s="471" t="str">
        <f>IF(COUNTA(C81:C91),"●","")</f>
        <v>●</v>
      </c>
      <c r="D80" s="472" t="str">
        <f>IF(COUNTA(D81:D91),"●","")</f>
        <v/>
      </c>
      <c r="E80" s="472"/>
      <c r="F80" s="473" t="str">
        <f>IF(COUNTA(F81:F91),"●","")</f>
        <v>●</v>
      </c>
      <c r="G80" s="375"/>
      <c r="H80" s="367"/>
    </row>
    <row r="81" spans="1:8" outlineLevel="1">
      <c r="A81" s="623" t="s">
        <v>13</v>
      </c>
      <c r="B81" s="368" t="s">
        <v>0</v>
      </c>
      <c r="C81" s="257"/>
      <c r="D81" s="16"/>
      <c r="E81" s="16"/>
      <c r="F81" s="258" t="s">
        <v>19</v>
      </c>
      <c r="G81" s="177">
        <v>1</v>
      </c>
      <c r="H81" s="368" t="s">
        <v>88</v>
      </c>
    </row>
    <row r="82" spans="1:8" outlineLevel="1">
      <c r="A82" s="623" t="s">
        <v>14</v>
      </c>
      <c r="B82" s="368" t="s">
        <v>0</v>
      </c>
      <c r="C82" s="257"/>
      <c r="D82" s="16"/>
      <c r="E82" s="16"/>
      <c r="F82" s="258" t="s">
        <v>19</v>
      </c>
      <c r="G82" s="177">
        <v>1</v>
      </c>
      <c r="H82" s="368" t="s">
        <v>88</v>
      </c>
    </row>
    <row r="83" spans="1:8" outlineLevel="1">
      <c r="A83" s="623" t="s">
        <v>742</v>
      </c>
      <c r="B83" s="368" t="s">
        <v>0</v>
      </c>
      <c r="C83" s="257"/>
      <c r="D83" s="16"/>
      <c r="E83" s="16"/>
      <c r="F83" s="258" t="s">
        <v>19</v>
      </c>
      <c r="G83" s="177">
        <v>1</v>
      </c>
      <c r="H83" s="368" t="s">
        <v>88</v>
      </c>
    </row>
    <row r="84" spans="1:8" outlineLevel="1">
      <c r="A84" s="623" t="s">
        <v>15</v>
      </c>
      <c r="B84" s="368" t="s">
        <v>0</v>
      </c>
      <c r="C84" s="257"/>
      <c r="D84" s="16"/>
      <c r="E84" s="16"/>
      <c r="F84" s="258" t="s">
        <v>19</v>
      </c>
      <c r="G84" s="177">
        <v>1</v>
      </c>
      <c r="H84" s="368" t="s">
        <v>88</v>
      </c>
    </row>
    <row r="85" spans="1:8" outlineLevel="1">
      <c r="A85" s="623" t="s">
        <v>94</v>
      </c>
      <c r="B85" s="368" t="s">
        <v>0</v>
      </c>
      <c r="C85" s="257"/>
      <c r="D85" s="16"/>
      <c r="E85" s="16"/>
      <c r="F85" s="258" t="s">
        <v>19</v>
      </c>
      <c r="G85" s="177">
        <v>1</v>
      </c>
      <c r="H85" s="368" t="s">
        <v>88</v>
      </c>
    </row>
    <row r="86" spans="1:8" outlineLevel="1">
      <c r="A86" s="623" t="s">
        <v>16</v>
      </c>
      <c r="B86" s="368" t="s">
        <v>22</v>
      </c>
      <c r="C86" s="257" t="s">
        <v>19</v>
      </c>
      <c r="D86" s="16"/>
      <c r="E86" s="16"/>
      <c r="F86" s="258"/>
      <c r="G86" s="177">
        <v>1</v>
      </c>
      <c r="H86" s="368" t="s">
        <v>88</v>
      </c>
    </row>
    <row r="87" spans="1:8" outlineLevel="1">
      <c r="A87" s="623" t="s">
        <v>726</v>
      </c>
      <c r="B87" s="368" t="s">
        <v>82</v>
      </c>
      <c r="C87" s="257"/>
      <c r="D87" s="16"/>
      <c r="E87" s="16"/>
      <c r="F87" s="258" t="s">
        <v>19</v>
      </c>
      <c r="G87" s="177">
        <v>1</v>
      </c>
      <c r="H87" s="368" t="s">
        <v>88</v>
      </c>
    </row>
    <row r="88" spans="1:8" outlineLevel="1">
      <c r="A88" s="623" t="s">
        <v>153</v>
      </c>
      <c r="B88" s="368" t="s">
        <v>21</v>
      </c>
      <c r="C88" s="257"/>
      <c r="D88" s="16"/>
      <c r="E88" s="16"/>
      <c r="F88" s="258" t="s">
        <v>19</v>
      </c>
      <c r="G88" s="177">
        <v>0.99980000000000002</v>
      </c>
      <c r="H88" s="368" t="s">
        <v>88</v>
      </c>
    </row>
    <row r="89" spans="1:8" outlineLevel="1">
      <c r="A89" s="623" t="s">
        <v>17</v>
      </c>
      <c r="B89" s="368" t="s">
        <v>77</v>
      </c>
      <c r="C89" s="257"/>
      <c r="D89" s="16"/>
      <c r="E89" s="16"/>
      <c r="F89" s="258" t="s">
        <v>19</v>
      </c>
      <c r="G89" s="372">
        <v>0.92459999999999998</v>
      </c>
      <c r="H89" s="368" t="s">
        <v>88</v>
      </c>
    </row>
    <row r="90" spans="1:8" outlineLevel="1">
      <c r="A90" s="623" t="s">
        <v>18</v>
      </c>
      <c r="B90" s="368" t="s">
        <v>26</v>
      </c>
      <c r="C90" s="257"/>
      <c r="D90" s="16"/>
      <c r="E90" s="16"/>
      <c r="F90" s="258" t="s">
        <v>19</v>
      </c>
      <c r="G90" s="177">
        <v>1</v>
      </c>
      <c r="H90" s="368" t="s">
        <v>88</v>
      </c>
    </row>
    <row r="91" spans="1:8" ht="14.4" outlineLevel="1" thickBot="1">
      <c r="A91" s="623" t="s">
        <v>172</v>
      </c>
      <c r="B91" s="368" t="s">
        <v>26</v>
      </c>
      <c r="C91" s="263"/>
      <c r="D91" s="264"/>
      <c r="E91" s="264"/>
      <c r="F91" s="265" t="s">
        <v>19</v>
      </c>
      <c r="G91" s="177">
        <v>0.5</v>
      </c>
      <c r="H91" s="368" t="s">
        <v>87</v>
      </c>
    </row>
    <row r="92" spans="1:8">
      <c r="A92" s="18"/>
      <c r="B92" s="19"/>
      <c r="C92" s="20"/>
    </row>
    <row r="93" spans="1:8" ht="14.4">
      <c r="A93" s="72"/>
      <c r="B93" s="72"/>
      <c r="C93" s="72"/>
      <c r="D93" s="72"/>
    </row>
    <row r="94" spans="1:8" ht="14.25" customHeight="1">
      <c r="A94" s="736"/>
      <c r="B94" s="736"/>
      <c r="C94" s="736"/>
      <c r="D94" s="736"/>
      <c r="E94" s="736"/>
      <c r="F94" s="736"/>
      <c r="G94" s="736"/>
      <c r="H94" s="736"/>
    </row>
    <row r="95" spans="1:8" ht="14.4">
      <c r="A95" s="376" t="s">
        <v>727</v>
      </c>
      <c r="B95" s="377"/>
      <c r="C95" s="378"/>
      <c r="D95" s="378"/>
      <c r="E95" s="2"/>
      <c r="F95" s="2"/>
      <c r="G95" s="2"/>
      <c r="H95" s="2"/>
    </row>
    <row r="96" spans="1:8" ht="14.4">
      <c r="A96" s="376" t="s">
        <v>826</v>
      </c>
      <c r="B96" s="381"/>
      <c r="C96" s="381"/>
      <c r="D96" s="381"/>
    </row>
    <row r="97" spans="1:4" ht="14.4">
      <c r="A97" s="379"/>
      <c r="B97" s="382"/>
      <c r="C97" s="382"/>
      <c r="D97" s="382"/>
    </row>
    <row r="98" spans="1:4">
      <c r="A98" s="28"/>
      <c r="B98" s="28"/>
      <c r="C98" s="28"/>
      <c r="D98" s="28"/>
    </row>
  </sheetData>
  <mergeCells count="2">
    <mergeCell ref="A1:H3"/>
    <mergeCell ref="A94:H94"/>
  </mergeCells>
  <pageMargins left="0.70866141732283472" right="0.70866141732283472" top="0.74803149606299213" bottom="0.74803149606299213" header="0.31496062992125984" footer="0.31496062992125984"/>
  <pageSetup paperSize="9" scale="59"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6"/>
  <sheetViews>
    <sheetView showGridLines="0" zoomScale="80" zoomScaleNormal="75" workbookViewId="0">
      <selection activeCell="F24" sqref="F24"/>
    </sheetView>
  </sheetViews>
  <sheetFormatPr baseColWidth="10" defaultColWidth="11.44140625" defaultRowHeight="13.8"/>
  <cols>
    <col min="1" max="1" width="47.5546875" style="2" bestFit="1" customWidth="1"/>
    <col min="2" max="2" width="11.44140625" style="2"/>
    <col min="3" max="3" width="13.6640625" style="2" customWidth="1"/>
    <col min="4" max="16384" width="11.44140625" style="2"/>
  </cols>
  <sheetData>
    <row r="1" spans="1:9" ht="15" customHeight="1">
      <c r="A1" s="744" t="s">
        <v>173</v>
      </c>
      <c r="B1" s="744"/>
      <c r="C1" s="744"/>
      <c r="D1" s="744"/>
      <c r="E1" s="744"/>
      <c r="F1" s="744"/>
      <c r="G1" s="744"/>
      <c r="H1" s="744"/>
      <c r="I1" s="744"/>
    </row>
    <row r="2" spans="1:9" ht="15" customHeight="1">
      <c r="A2" s="744"/>
      <c r="B2" s="744"/>
      <c r="C2" s="744"/>
      <c r="D2" s="744"/>
      <c r="E2" s="744"/>
      <c r="F2" s="744"/>
      <c r="G2" s="744"/>
      <c r="H2" s="744"/>
      <c r="I2" s="744"/>
    </row>
    <row r="3" spans="1:9" ht="55.2" customHeight="1">
      <c r="A3" s="744"/>
      <c r="B3" s="744"/>
      <c r="C3" s="744"/>
      <c r="D3" s="744"/>
      <c r="E3" s="744"/>
      <c r="F3" s="744"/>
      <c r="G3" s="744"/>
      <c r="H3" s="744"/>
      <c r="I3" s="744"/>
    </row>
    <row r="5" spans="1:9" ht="15" customHeight="1">
      <c r="A5" s="287" t="s">
        <v>88</v>
      </c>
      <c r="B5" s="745" t="s">
        <v>188</v>
      </c>
      <c r="C5" s="745"/>
      <c r="D5" s="128"/>
      <c r="E5" s="128"/>
      <c r="F5" s="128"/>
      <c r="G5" s="128"/>
      <c r="H5" s="128"/>
      <c r="I5" s="128"/>
    </row>
    <row r="6" spans="1:9" ht="15" customHeight="1">
      <c r="A6" s="234"/>
      <c r="B6" s="129"/>
      <c r="C6" s="24"/>
      <c r="D6" s="130"/>
      <c r="E6" s="130"/>
      <c r="F6" s="130"/>
      <c r="G6" s="130"/>
      <c r="H6" s="130"/>
      <c r="I6" s="4"/>
    </row>
    <row r="7" spans="1:9" ht="15" customHeight="1">
      <c r="A7" s="287" t="s">
        <v>86</v>
      </c>
      <c r="B7" s="746" t="s">
        <v>189</v>
      </c>
      <c r="C7" s="746"/>
      <c r="D7" s="128"/>
      <c r="E7" s="128"/>
      <c r="F7" s="128"/>
      <c r="G7" s="128"/>
      <c r="H7" s="128"/>
      <c r="I7" s="131"/>
    </row>
    <row r="8" spans="1:9" ht="15" customHeight="1">
      <c r="A8" s="234"/>
      <c r="B8" s="132"/>
      <c r="C8" s="24"/>
      <c r="D8" s="130"/>
      <c r="E8" s="130"/>
      <c r="F8" s="130"/>
      <c r="G8" s="130"/>
      <c r="H8" s="130"/>
      <c r="I8" s="4"/>
    </row>
    <row r="9" spans="1:9" ht="15" customHeight="1">
      <c r="A9" s="288" t="s">
        <v>190</v>
      </c>
      <c r="B9" s="746" t="s">
        <v>191</v>
      </c>
      <c r="C9" s="746"/>
      <c r="D9" s="128"/>
      <c r="E9" s="128"/>
      <c r="F9" s="128"/>
      <c r="G9" s="128"/>
      <c r="H9" s="128"/>
      <c r="I9" s="131"/>
    </row>
    <row r="10" spans="1:9">
      <c r="A10" s="289"/>
      <c r="B10" s="133"/>
      <c r="C10" s="133"/>
      <c r="D10" s="130"/>
      <c r="E10" s="130"/>
      <c r="F10" s="130"/>
      <c r="G10" s="130"/>
      <c r="H10" s="130"/>
      <c r="I10" s="4"/>
    </row>
    <row r="11" spans="1:9">
      <c r="A11" s="288" t="s">
        <v>192</v>
      </c>
      <c r="B11" s="746" t="s">
        <v>193</v>
      </c>
      <c r="C11" s="746"/>
      <c r="D11" s="128"/>
      <c r="E11" s="128"/>
      <c r="F11" s="128"/>
      <c r="G11" s="128"/>
      <c r="H11" s="128"/>
      <c r="I11" s="131"/>
    </row>
    <row r="12" spans="1:9">
      <c r="A12" s="134"/>
      <c r="B12" s="135"/>
      <c r="C12" s="135"/>
      <c r="D12" s="22"/>
      <c r="E12" s="22"/>
      <c r="F12" s="22"/>
      <c r="G12" s="22"/>
      <c r="H12" s="22"/>
      <c r="I12" s="4"/>
    </row>
    <row r="13" spans="1:9" ht="41.25" customHeight="1">
      <c r="A13" s="134"/>
      <c r="B13" s="135"/>
      <c r="C13" s="135"/>
      <c r="D13" s="22"/>
      <c r="E13" s="22"/>
      <c r="F13" s="22"/>
      <c r="G13" s="22"/>
      <c r="H13" s="22"/>
      <c r="I13" s="4"/>
    </row>
    <row r="15" spans="1:9" ht="25.5" customHeight="1">
      <c r="A15" s="742" t="s">
        <v>194</v>
      </c>
      <c r="B15" s="742"/>
      <c r="C15" s="742"/>
      <c r="D15" s="742"/>
      <c r="E15" s="742"/>
      <c r="F15" s="742"/>
      <c r="G15" s="742"/>
      <c r="H15" s="742"/>
      <c r="I15" s="742"/>
    </row>
    <row r="16" spans="1:9" ht="17.25" customHeight="1">
      <c r="A16" s="136"/>
      <c r="B16" s="136"/>
      <c r="C16" s="136"/>
      <c r="D16" s="136"/>
      <c r="E16" s="136"/>
      <c r="F16" s="136"/>
      <c r="G16" s="136"/>
    </row>
    <row r="17" spans="1:7">
      <c r="A17" s="137"/>
      <c r="B17" s="743" t="s">
        <v>88</v>
      </c>
      <c r="C17" s="743"/>
      <c r="D17" s="743" t="s">
        <v>86</v>
      </c>
      <c r="E17" s="743"/>
      <c r="F17" s="136"/>
      <c r="G17" s="136"/>
    </row>
    <row r="18" spans="1:7" ht="36" customHeight="1">
      <c r="A18" s="290" t="s">
        <v>195</v>
      </c>
      <c r="B18" s="740">
        <v>1</v>
      </c>
      <c r="C18" s="741"/>
      <c r="D18" s="740">
        <v>1</v>
      </c>
      <c r="E18" s="740"/>
      <c r="F18" s="136"/>
      <c r="G18" s="136"/>
    </row>
    <row r="19" spans="1:7" s="1" customFormat="1" ht="36" customHeight="1">
      <c r="A19" s="290" t="s">
        <v>196</v>
      </c>
      <c r="B19" s="737" t="s">
        <v>197</v>
      </c>
      <c r="C19" s="737"/>
      <c r="D19" s="737" t="s">
        <v>197</v>
      </c>
      <c r="E19" s="737"/>
      <c r="F19" s="136"/>
      <c r="G19" s="136"/>
    </row>
    <row r="20" spans="1:7" s="138" customFormat="1" ht="36" customHeight="1">
      <c r="A20" s="290" t="s">
        <v>711</v>
      </c>
      <c r="B20" s="738">
        <v>1</v>
      </c>
      <c r="C20" s="739"/>
      <c r="D20" s="737">
        <v>0</v>
      </c>
      <c r="E20" s="737"/>
      <c r="F20" s="136"/>
      <c r="G20" s="136"/>
    </row>
    <row r="36" ht="15" customHeight="1"/>
  </sheetData>
  <mergeCells count="14">
    <mergeCell ref="A15:I15"/>
    <mergeCell ref="B17:C17"/>
    <mergeCell ref="D17:E17"/>
    <mergeCell ref="A1:I3"/>
    <mergeCell ref="B5:C5"/>
    <mergeCell ref="B7:C7"/>
    <mergeCell ref="B9:C9"/>
    <mergeCell ref="B11:C11"/>
    <mergeCell ref="B19:C19"/>
    <mergeCell ref="D19:E19"/>
    <mergeCell ref="B20:C20"/>
    <mergeCell ref="D20:E20"/>
    <mergeCell ref="B18:C18"/>
    <mergeCell ref="D18:E18"/>
  </mergeCells>
  <pageMargins left="0.70866141732283472" right="0.70866141732283472" top="0.74803149606299213" bottom="0.74803149606299213" header="0.31496062992125984" footer="0.31496062992125984"/>
  <pageSetup paperSize="9" scale="9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51"/>
  <sheetViews>
    <sheetView showGridLines="0" zoomScale="70" zoomScaleNormal="70" workbookViewId="0">
      <selection activeCell="A43" sqref="A43"/>
    </sheetView>
  </sheetViews>
  <sheetFormatPr baseColWidth="10" defaultColWidth="11.44140625" defaultRowHeight="13.8" outlineLevelRow="1"/>
  <cols>
    <col min="1" max="1" width="61.6640625" style="9" customWidth="1"/>
    <col min="2" max="4" width="31" style="9" customWidth="1"/>
    <col min="5" max="5" width="35.33203125" style="9" bestFit="1" customWidth="1"/>
    <col min="6" max="6" width="35.33203125" style="9" customWidth="1"/>
    <col min="7" max="8" width="31" style="9" customWidth="1"/>
    <col min="9" max="9" width="25.44140625" style="9" customWidth="1"/>
    <col min="10" max="10" width="8.44140625" style="9" bestFit="1" customWidth="1"/>
    <col min="11" max="11" width="10.5546875" style="9" customWidth="1"/>
    <col min="12" max="12" width="18.5546875" style="9" bestFit="1" customWidth="1"/>
    <col min="13" max="16384" width="11.44140625" style="9"/>
  </cols>
  <sheetData>
    <row r="1" spans="1:10" ht="14.25" customHeight="1">
      <c r="A1" s="686" t="s">
        <v>923</v>
      </c>
      <c r="B1" s="686"/>
      <c r="C1" s="686"/>
      <c r="D1" s="686"/>
      <c r="E1" s="686"/>
      <c r="F1" s="686"/>
      <c r="G1" s="686"/>
      <c r="H1" s="686"/>
    </row>
    <row r="2" spans="1:10" ht="14.25" customHeight="1">
      <c r="A2" s="686"/>
      <c r="B2" s="686"/>
      <c r="C2" s="686"/>
      <c r="D2" s="686"/>
      <c r="E2" s="686"/>
      <c r="F2" s="686"/>
      <c r="G2" s="686"/>
      <c r="H2" s="686"/>
    </row>
    <row r="3" spans="1:10" ht="55.2" customHeight="1">
      <c r="A3" s="686"/>
      <c r="B3" s="686"/>
      <c r="C3" s="686"/>
      <c r="D3" s="686"/>
      <c r="E3" s="686"/>
      <c r="F3" s="686"/>
      <c r="G3" s="686"/>
      <c r="H3" s="686"/>
      <c r="I3" s="202"/>
      <c r="J3" s="203"/>
    </row>
    <row r="4" spans="1:10" s="97" customFormat="1" ht="17.25" customHeight="1">
      <c r="A4" s="96"/>
      <c r="B4" s="96"/>
      <c r="C4" s="96"/>
      <c r="D4" s="96"/>
      <c r="E4" s="96"/>
      <c r="F4" s="96"/>
      <c r="G4" s="96"/>
      <c r="H4" s="96"/>
    </row>
    <row r="5" spans="1:10" ht="19.8">
      <c r="A5" s="98" t="s">
        <v>733</v>
      </c>
      <c r="H5" s="97"/>
    </row>
    <row r="6" spans="1:10" ht="409.5" customHeight="1">
      <c r="A6" s="99"/>
      <c r="B6" s="100"/>
      <c r="H6" s="97"/>
    </row>
    <row r="7" spans="1:10" ht="44.1" customHeight="1">
      <c r="A7" s="99"/>
      <c r="B7" s="100"/>
      <c r="H7" s="97"/>
    </row>
    <row r="8" spans="1:10" ht="59.25" customHeight="1">
      <c r="A8" s="689" t="s">
        <v>957</v>
      </c>
      <c r="B8" s="689"/>
      <c r="C8" s="689"/>
      <c r="D8" s="689"/>
      <c r="E8" s="689"/>
      <c r="F8" s="689"/>
      <c r="G8" s="689"/>
      <c r="H8" s="689"/>
    </row>
    <row r="9" spans="1:10" ht="14.25" customHeight="1">
      <c r="A9" s="101"/>
      <c r="B9" s="102"/>
      <c r="C9" s="102"/>
      <c r="D9" s="102"/>
      <c r="E9" s="102"/>
      <c r="F9" s="102"/>
      <c r="G9" s="102"/>
      <c r="H9" s="102"/>
    </row>
    <row r="10" spans="1:10" ht="14.25" customHeight="1">
      <c r="A10" s="101"/>
      <c r="B10" s="102"/>
      <c r="C10" s="102"/>
      <c r="D10" s="102"/>
      <c r="E10" s="102"/>
      <c r="F10" s="102"/>
      <c r="G10" s="102"/>
      <c r="H10" s="102"/>
    </row>
    <row r="11" spans="1:10" ht="18.600000000000001" thickBot="1">
      <c r="A11" s="222"/>
      <c r="B11" s="223" t="s">
        <v>2</v>
      </c>
      <c r="C11" s="210" t="s">
        <v>958</v>
      </c>
      <c r="D11" s="210" t="s">
        <v>959</v>
      </c>
      <c r="E11" s="210" t="s">
        <v>960</v>
      </c>
      <c r="F11" s="223" t="s">
        <v>961</v>
      </c>
      <c r="G11" s="223" t="s">
        <v>962</v>
      </c>
      <c r="H11" s="223" t="s">
        <v>234</v>
      </c>
    </row>
    <row r="12" spans="1:10" s="103" customFormat="1" ht="15.6" hidden="1" outlineLevel="1" thickBot="1">
      <c r="A12" s="224" t="s">
        <v>612</v>
      </c>
      <c r="B12" s="225">
        <v>130747.47463412072</v>
      </c>
      <c r="C12" s="225">
        <v>74106.712449999992</v>
      </c>
      <c r="D12" s="226">
        <v>22503.777102640543</v>
      </c>
      <c r="E12" s="226">
        <v>9811.1028165851967</v>
      </c>
      <c r="F12" s="226">
        <v>7756.0298000000003</v>
      </c>
      <c r="G12" s="226">
        <v>4249.1294440199999</v>
      </c>
      <c r="H12" s="226">
        <v>12320.723020875001</v>
      </c>
      <c r="I12" s="178"/>
    </row>
    <row r="13" spans="1:10" ht="15" collapsed="1">
      <c r="A13" s="219" t="s">
        <v>110</v>
      </c>
      <c r="B13" s="537">
        <f t="shared" ref="B13:B19" si="0">SUM(C13:H13)</f>
        <v>87534.209999999992</v>
      </c>
      <c r="C13" s="537">
        <v>61370</v>
      </c>
      <c r="D13" s="537">
        <v>20355.45</v>
      </c>
      <c r="E13" s="537">
        <v>863.76</v>
      </c>
      <c r="F13" s="537">
        <v>1160</v>
      </c>
      <c r="G13" s="537">
        <v>1270</v>
      </c>
      <c r="H13" s="537">
        <v>2515</v>
      </c>
    </row>
    <row r="14" spans="1:10" ht="17.399999999999999">
      <c r="A14" s="220" t="s">
        <v>849</v>
      </c>
      <c r="B14" s="538">
        <f t="shared" si="0"/>
        <v>2103.83</v>
      </c>
      <c r="C14" s="672">
        <v>0</v>
      </c>
      <c r="D14" s="538">
        <v>463.4</v>
      </c>
      <c r="E14" s="538">
        <v>15.34</v>
      </c>
      <c r="F14" s="538">
        <v>17.600000000000001</v>
      </c>
      <c r="G14" s="538">
        <v>1607.49</v>
      </c>
      <c r="H14" s="672">
        <v>0</v>
      </c>
    </row>
    <row r="15" spans="1:10" ht="15">
      <c r="A15" s="220" t="s">
        <v>161</v>
      </c>
      <c r="B15" s="538">
        <f t="shared" si="0"/>
        <v>10570.7</v>
      </c>
      <c r="C15" s="672">
        <v>0</v>
      </c>
      <c r="D15" s="672">
        <v>0</v>
      </c>
      <c r="E15" s="538">
        <v>10570.7</v>
      </c>
      <c r="F15" s="672">
        <v>0</v>
      </c>
      <c r="G15" s="672">
        <v>0</v>
      </c>
      <c r="H15" s="672">
        <v>0</v>
      </c>
    </row>
    <row r="16" spans="1:10" ht="17.399999999999999">
      <c r="A16" s="220" t="s">
        <v>850</v>
      </c>
      <c r="B16" s="538">
        <f t="shared" si="0"/>
        <v>1834.7799999999997</v>
      </c>
      <c r="C16" s="672">
        <v>0</v>
      </c>
      <c r="D16" s="672">
        <v>0</v>
      </c>
      <c r="E16" s="538">
        <v>184.25</v>
      </c>
      <c r="F16" s="672">
        <v>0</v>
      </c>
      <c r="G16" s="538">
        <v>620.41</v>
      </c>
      <c r="H16" s="538">
        <v>1030.1199999999999</v>
      </c>
    </row>
    <row r="17" spans="1:9" ht="15">
      <c r="A17" s="220" t="s">
        <v>22</v>
      </c>
      <c r="B17" s="538">
        <f t="shared" si="0"/>
        <v>6630</v>
      </c>
      <c r="C17" s="538">
        <v>5478</v>
      </c>
      <c r="D17" s="672">
        <v>0</v>
      </c>
      <c r="E17" s="538">
        <v>137</v>
      </c>
      <c r="F17" s="538">
        <v>1015</v>
      </c>
      <c r="G17" s="672">
        <v>0</v>
      </c>
      <c r="H17" s="672">
        <v>0</v>
      </c>
    </row>
    <row r="18" spans="1:9" ht="15">
      <c r="A18" s="220" t="s">
        <v>23</v>
      </c>
      <c r="B18" s="538">
        <f t="shared" si="0"/>
        <v>6290.84</v>
      </c>
      <c r="C18" s="672">
        <v>0</v>
      </c>
      <c r="D18" s="538">
        <v>1050.94</v>
      </c>
      <c r="E18" s="538">
        <v>539.21</v>
      </c>
      <c r="F18" s="538">
        <v>11.66</v>
      </c>
      <c r="G18" s="538">
        <v>7.09</v>
      </c>
      <c r="H18" s="538">
        <v>4681.9399999999996</v>
      </c>
    </row>
    <row r="19" spans="1:9" ht="15">
      <c r="A19" s="220" t="s">
        <v>109</v>
      </c>
      <c r="B19" s="538">
        <f t="shared" si="0"/>
        <v>7626.9299999999994</v>
      </c>
      <c r="C19" s="538">
        <v>1818.22</v>
      </c>
      <c r="D19" s="538">
        <v>682.81</v>
      </c>
      <c r="E19" s="538">
        <v>508.75</v>
      </c>
      <c r="F19" s="538">
        <v>1752.8</v>
      </c>
      <c r="G19" s="538">
        <v>186.4</v>
      </c>
      <c r="H19" s="538">
        <v>2677.95</v>
      </c>
    </row>
    <row r="20" spans="1:9" ht="15.6" thickBot="1">
      <c r="A20" s="221" t="s">
        <v>108</v>
      </c>
      <c r="B20" s="539" t="s">
        <v>115</v>
      </c>
      <c r="C20" s="673">
        <v>0</v>
      </c>
      <c r="D20" s="673">
        <v>0</v>
      </c>
      <c r="E20" s="673">
        <v>0</v>
      </c>
      <c r="F20" s="673">
        <v>0</v>
      </c>
      <c r="G20" s="673">
        <v>0</v>
      </c>
      <c r="H20" s="673">
        <v>0</v>
      </c>
    </row>
    <row r="21" spans="1:9" s="510" customFormat="1" ht="15.6">
      <c r="A21" s="509" t="s">
        <v>177</v>
      </c>
      <c r="B21" s="572">
        <f>SUM(B13:B20)</f>
        <v>122591.28999999998</v>
      </c>
      <c r="C21" s="572">
        <f t="shared" ref="C21:H21" si="1">SUM(C13:C20)</f>
        <v>68666.22</v>
      </c>
      <c r="D21" s="572">
        <f t="shared" si="1"/>
        <v>22552.600000000002</v>
      </c>
      <c r="E21" s="572">
        <f>SUM(E13:E20)</f>
        <v>12819.010000000002</v>
      </c>
      <c r="F21" s="572">
        <f t="shared" si="1"/>
        <v>3957.0599999999995</v>
      </c>
      <c r="G21" s="572">
        <f t="shared" si="1"/>
        <v>3691.39</v>
      </c>
      <c r="H21" s="572">
        <f t="shared" si="1"/>
        <v>10905.009999999998</v>
      </c>
    </row>
    <row r="22" spans="1:9" s="183" customFormat="1" ht="15" hidden="1" outlineLevel="1">
      <c r="A22" s="181"/>
      <c r="B22" s="182">
        <f>SUM(C13:C20,D13:D20,E13:E20,F13:F20,G13:G20,H13:H20)-B21</f>
        <v>0</v>
      </c>
      <c r="C22" s="201">
        <f t="shared" ref="C22:H22" si="2">C21/$B$21</f>
        <v>0.560123153936956</v>
      </c>
      <c r="D22" s="201">
        <f>D21/$B$21</f>
        <v>0.18396576135221357</v>
      </c>
      <c r="E22" s="201">
        <f t="shared" si="2"/>
        <v>0.10456705366262158</v>
      </c>
      <c r="F22" s="201">
        <f t="shared" si="2"/>
        <v>3.2278475901509805E-2</v>
      </c>
      <c r="G22" s="201">
        <f t="shared" si="2"/>
        <v>3.0111356198307404E-2</v>
      </c>
      <c r="H22" s="201">
        <f t="shared" si="2"/>
        <v>8.8954198948391849E-2</v>
      </c>
    </row>
    <row r="23" spans="1:9" s="180" customFormat="1" ht="24.6" customHeight="1" collapsed="1">
      <c r="A23" s="179"/>
    </row>
    <row r="24" spans="1:9" ht="14.4">
      <c r="A24" s="111"/>
      <c r="B24" s="435"/>
      <c r="C24" s="435"/>
      <c r="D24" s="106"/>
      <c r="E24" s="106"/>
      <c r="F24" s="106"/>
      <c r="G24" s="106"/>
      <c r="H24" s="106"/>
      <c r="I24" s="106"/>
    </row>
    <row r="25" spans="1:9" ht="54.75" customHeight="1">
      <c r="A25" s="687" t="s">
        <v>187</v>
      </c>
      <c r="B25" s="688"/>
      <c r="H25" s="97"/>
    </row>
    <row r="26" spans="1:9" ht="28.2">
      <c r="A26" s="690" t="s">
        <v>921</v>
      </c>
      <c r="B26" s="690"/>
      <c r="C26" s="690"/>
      <c r="D26" s="690"/>
      <c r="E26" s="690"/>
      <c r="F26" s="690"/>
      <c r="G26" s="690"/>
      <c r="H26" s="690"/>
    </row>
    <row r="27" spans="1:9" ht="15">
      <c r="B27" s="104"/>
      <c r="C27" s="105"/>
      <c r="D27" s="105"/>
      <c r="E27" s="105"/>
      <c r="F27" s="105"/>
      <c r="G27" s="105"/>
      <c r="H27" s="105"/>
    </row>
    <row r="28" spans="1:9" ht="18.600000000000001" thickBot="1">
      <c r="A28" s="211"/>
      <c r="B28" s="212" t="s">
        <v>2</v>
      </c>
      <c r="C28" s="210" t="s">
        <v>958</v>
      </c>
      <c r="D28" s="210" t="s">
        <v>959</v>
      </c>
      <c r="E28" s="210" t="s">
        <v>960</v>
      </c>
      <c r="F28" s="223" t="s">
        <v>961</v>
      </c>
      <c r="G28" s="223" t="s">
        <v>962</v>
      </c>
      <c r="H28" s="210" t="s">
        <v>234</v>
      </c>
    </row>
    <row r="29" spans="1:9" ht="15">
      <c r="A29" s="219" t="s">
        <v>110</v>
      </c>
      <c r="B29" s="568">
        <f t="shared" ref="B29:B35" si="3">SUM(C29:H29)</f>
        <v>86492.160000000003</v>
      </c>
      <c r="C29" s="537">
        <v>61370</v>
      </c>
      <c r="D29" s="537">
        <v>20120</v>
      </c>
      <c r="E29" s="537">
        <v>57.16</v>
      </c>
      <c r="F29" s="537">
        <v>1160</v>
      </c>
      <c r="G29" s="537">
        <v>1270</v>
      </c>
      <c r="H29" s="537">
        <v>2515</v>
      </c>
    </row>
    <row r="30" spans="1:9" ht="17.399999999999999">
      <c r="A30" s="220" t="s">
        <v>849</v>
      </c>
      <c r="B30" s="569">
        <f t="shared" si="3"/>
        <v>2017.33</v>
      </c>
      <c r="C30" s="672">
        <v>0</v>
      </c>
      <c r="D30" s="538">
        <v>439.23</v>
      </c>
      <c r="E30" s="538">
        <v>11.1</v>
      </c>
      <c r="F30" s="672">
        <v>0</v>
      </c>
      <c r="G30" s="538">
        <v>1567</v>
      </c>
      <c r="H30" s="672">
        <v>0</v>
      </c>
    </row>
    <row r="31" spans="1:9" ht="15">
      <c r="A31" s="220" t="s">
        <v>161</v>
      </c>
      <c r="B31" s="569">
        <f t="shared" si="3"/>
        <v>7763.99</v>
      </c>
      <c r="C31" s="672">
        <v>0</v>
      </c>
      <c r="D31" s="672">
        <v>0</v>
      </c>
      <c r="E31" s="538">
        <v>7763.99</v>
      </c>
      <c r="F31" s="672">
        <v>0</v>
      </c>
      <c r="G31" s="672">
        <v>0</v>
      </c>
      <c r="H31" s="672">
        <v>0</v>
      </c>
    </row>
    <row r="32" spans="1:9" ht="17.399999999999999">
      <c r="A32" s="220" t="s">
        <v>850</v>
      </c>
      <c r="B32" s="569">
        <f t="shared" si="3"/>
        <v>1835.88</v>
      </c>
      <c r="C32" s="672">
        <v>0</v>
      </c>
      <c r="D32" s="672">
        <v>0</v>
      </c>
      <c r="E32" s="538">
        <v>184.36</v>
      </c>
      <c r="F32" s="672">
        <v>0</v>
      </c>
      <c r="G32" s="538">
        <v>620.78</v>
      </c>
      <c r="H32" s="538">
        <v>1030.74</v>
      </c>
    </row>
    <row r="33" spans="1:9" ht="15">
      <c r="A33" s="220" t="s">
        <v>22</v>
      </c>
      <c r="B33" s="569">
        <f t="shared" si="3"/>
        <v>7863</v>
      </c>
      <c r="C33" s="538">
        <v>6848</v>
      </c>
      <c r="D33" s="672">
        <v>0</v>
      </c>
      <c r="E33" s="672">
        <v>0</v>
      </c>
      <c r="F33" s="538">
        <v>1015</v>
      </c>
      <c r="G33" s="672">
        <v>0</v>
      </c>
      <c r="H33" s="672">
        <v>0</v>
      </c>
    </row>
    <row r="34" spans="1:9" ht="15">
      <c r="A34" s="220" t="s">
        <v>23</v>
      </c>
      <c r="B34" s="569">
        <f t="shared" si="3"/>
        <v>6329.59</v>
      </c>
      <c r="C34" s="672">
        <v>0</v>
      </c>
      <c r="D34" s="538">
        <v>885.13</v>
      </c>
      <c r="E34" s="538">
        <v>1076.45</v>
      </c>
      <c r="F34" s="538">
        <v>12</v>
      </c>
      <c r="G34" s="538">
        <v>7.3</v>
      </c>
      <c r="H34" s="538">
        <v>4348.71</v>
      </c>
    </row>
    <row r="35" spans="1:9" ht="15">
      <c r="A35" s="220" t="s">
        <v>109</v>
      </c>
      <c r="B35" s="569">
        <f t="shared" si="3"/>
        <v>4380.13</v>
      </c>
      <c r="C35" s="538">
        <v>899.5</v>
      </c>
      <c r="D35" s="538">
        <v>66.81</v>
      </c>
      <c r="E35" s="538">
        <v>664.22</v>
      </c>
      <c r="F35" s="672">
        <v>0</v>
      </c>
      <c r="G35" s="672">
        <v>0</v>
      </c>
      <c r="H35" s="538">
        <v>2749.6</v>
      </c>
    </row>
    <row r="36" spans="1:9" ht="15.6" thickBot="1">
      <c r="A36" s="221" t="s">
        <v>108</v>
      </c>
      <c r="B36" s="570" t="s">
        <v>115</v>
      </c>
      <c r="C36" s="673">
        <v>0</v>
      </c>
      <c r="D36" s="673">
        <v>0</v>
      </c>
      <c r="E36" s="673">
        <v>0</v>
      </c>
      <c r="F36" s="673">
        <v>0</v>
      </c>
      <c r="G36" s="673">
        <v>0</v>
      </c>
      <c r="H36" s="673">
        <v>0</v>
      </c>
    </row>
    <row r="37" spans="1:9" s="510" customFormat="1" ht="15.6">
      <c r="A37" s="509" t="s">
        <v>177</v>
      </c>
      <c r="B37" s="571">
        <f t="shared" ref="B37:H37" si="4">SUM(B29:B36)</f>
        <v>116682.08000000002</v>
      </c>
      <c r="C37" s="571">
        <f t="shared" si="4"/>
        <v>69117.5</v>
      </c>
      <c r="D37" s="571">
        <f t="shared" si="4"/>
        <v>21511.170000000002</v>
      </c>
      <c r="E37" s="571">
        <f t="shared" si="4"/>
        <v>9757.2799999999988</v>
      </c>
      <c r="F37" s="571">
        <f t="shared" si="4"/>
        <v>2187</v>
      </c>
      <c r="G37" s="571">
        <f t="shared" si="4"/>
        <v>3465.08</v>
      </c>
      <c r="H37" s="571">
        <f t="shared" si="4"/>
        <v>10644.05</v>
      </c>
    </row>
    <row r="38" spans="1:9" s="184" customFormat="1" ht="15" hidden="1" outlineLevel="1">
      <c r="A38" s="185"/>
      <c r="B38" s="186">
        <f>SUM(C29:C36,D29:D36,E29:E36,F29:F36,G29:G36,H29:H36)-B37</f>
        <v>0</v>
      </c>
      <c r="C38" s="201">
        <f t="shared" ref="C38:H38" si="5">C37/$B$37</f>
        <v>0.59235745540360607</v>
      </c>
      <c r="D38" s="201">
        <f t="shared" si="5"/>
        <v>0.1843571009361506</v>
      </c>
      <c r="E38" s="201">
        <f t="shared" si="5"/>
        <v>8.3622780807472721E-2</v>
      </c>
      <c r="F38" s="201">
        <f t="shared" si="5"/>
        <v>1.8743238036209156E-2</v>
      </c>
      <c r="G38" s="201">
        <f t="shared" si="5"/>
        <v>2.9696762347740113E-2</v>
      </c>
      <c r="H38" s="201">
        <f t="shared" si="5"/>
        <v>9.1222662468821242E-2</v>
      </c>
    </row>
    <row r="39" spans="1:9" collapsed="1">
      <c r="C39" s="33"/>
      <c r="D39" s="33"/>
      <c r="E39" s="33"/>
      <c r="F39" s="33"/>
      <c r="G39" s="33"/>
      <c r="H39" s="33"/>
    </row>
    <row r="40" spans="1:9" ht="14.4">
      <c r="A40" s="111" t="s">
        <v>178</v>
      </c>
      <c r="B40" s="435"/>
      <c r="C40" s="435"/>
      <c r="D40" s="106"/>
      <c r="E40" s="106"/>
      <c r="F40" s="106"/>
      <c r="G40" s="106"/>
      <c r="H40" s="106"/>
      <c r="I40" s="106"/>
    </row>
    <row r="41" spans="1:9" ht="14.4">
      <c r="A41" s="111" t="s">
        <v>155</v>
      </c>
      <c r="B41" s="435"/>
      <c r="C41" s="435"/>
      <c r="D41" s="106"/>
      <c r="E41" s="106"/>
      <c r="F41" s="106"/>
      <c r="G41" s="106"/>
      <c r="H41" s="106"/>
      <c r="I41" s="106"/>
    </row>
    <row r="42" spans="1:9" ht="16.95" customHeight="1">
      <c r="A42" s="684" t="s">
        <v>851</v>
      </c>
      <c r="B42" s="685"/>
      <c r="C42" s="685"/>
      <c r="D42" s="685"/>
      <c r="E42" s="685"/>
      <c r="F42" s="685"/>
      <c r="G42" s="685"/>
      <c r="H42" s="685"/>
    </row>
    <row r="43" spans="1:9" ht="14.4">
      <c r="A43" s="111" t="s">
        <v>965</v>
      </c>
      <c r="B43" s="435"/>
      <c r="C43" s="435"/>
      <c r="H43" s="33"/>
    </row>
    <row r="44" spans="1:9" ht="14.4">
      <c r="A44" s="111" t="s">
        <v>963</v>
      </c>
      <c r="B44" s="435"/>
      <c r="C44" s="435"/>
      <c r="H44" s="33"/>
    </row>
    <row r="45" spans="1:9" ht="14.4">
      <c r="A45" s="111" t="s">
        <v>964</v>
      </c>
      <c r="B45" s="435"/>
      <c r="C45" s="435"/>
    </row>
    <row r="46" spans="1:9" ht="15">
      <c r="A46" s="127" t="s">
        <v>966</v>
      </c>
      <c r="B46" s="433"/>
      <c r="C46" s="434"/>
      <c r="D46" s="434"/>
      <c r="E46" s="434"/>
      <c r="F46" s="434"/>
      <c r="G46" s="434"/>
      <c r="H46" s="434"/>
    </row>
    <row r="47" spans="1:9" ht="14.4">
      <c r="A47" s="127" t="s">
        <v>967</v>
      </c>
      <c r="B47" s="435"/>
      <c r="C47" s="435"/>
    </row>
    <row r="48" spans="1:9" ht="14.4">
      <c r="A48" s="127"/>
      <c r="B48" s="435"/>
      <c r="C48" s="435"/>
    </row>
    <row r="49" spans="1:1" ht="14.4">
      <c r="A49" s="23"/>
    </row>
    <row r="51" spans="1:1" ht="14.4">
      <c r="A51" s="23"/>
    </row>
  </sheetData>
  <mergeCells count="5">
    <mergeCell ref="A42:H42"/>
    <mergeCell ref="A1:H3"/>
    <mergeCell ref="A25:B25"/>
    <mergeCell ref="A8:H8"/>
    <mergeCell ref="A26:H26"/>
  </mergeCells>
  <pageMargins left="0.70866141732283472" right="0.70866141732283472" top="0.74803149606299213" bottom="0.74803149606299213" header="0.31496062992125984" footer="0.31496062992125984"/>
  <pageSetup paperSize="9" scale="41" orientation="landscape" r:id="rId1"/>
  <ignoredErrors>
    <ignoredError sqref="E21"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73"/>
  <sheetViews>
    <sheetView showGridLines="0" zoomScale="70" zoomScaleNormal="70" workbookViewId="0">
      <selection activeCell="G39" sqref="G39"/>
    </sheetView>
  </sheetViews>
  <sheetFormatPr baseColWidth="10" defaultColWidth="10.6640625" defaultRowHeight="14.4"/>
  <cols>
    <col min="1" max="1" width="28.44140625" customWidth="1"/>
    <col min="2" max="2" width="14.5546875" bestFit="1" customWidth="1"/>
    <col min="3" max="3" width="14.6640625" customWidth="1"/>
    <col min="4" max="4" width="14.5546875" bestFit="1" customWidth="1"/>
    <col min="5" max="6" width="13.5546875" customWidth="1"/>
    <col min="7" max="7" width="28.44140625" customWidth="1"/>
    <col min="9" max="13" width="15.5546875" customWidth="1"/>
  </cols>
  <sheetData>
    <row r="1" spans="1:13" ht="15" customHeight="1">
      <c r="A1" s="692" t="s">
        <v>198</v>
      </c>
      <c r="B1" s="692"/>
      <c r="C1" s="692"/>
      <c r="D1" s="692"/>
      <c r="E1" s="692"/>
      <c r="F1" s="692"/>
      <c r="G1" s="692"/>
      <c r="H1" s="692"/>
      <c r="I1" s="692"/>
      <c r="J1" s="692"/>
      <c r="K1" s="692"/>
      <c r="L1" s="692"/>
      <c r="M1" s="692"/>
    </row>
    <row r="2" spans="1:13" ht="15" customHeight="1">
      <c r="A2" s="692"/>
      <c r="B2" s="692"/>
      <c r="C2" s="692"/>
      <c r="D2" s="692"/>
      <c r="E2" s="692"/>
      <c r="F2" s="692"/>
      <c r="G2" s="692"/>
      <c r="H2" s="692"/>
      <c r="I2" s="692"/>
      <c r="J2" s="692"/>
      <c r="K2" s="692"/>
      <c r="L2" s="692"/>
      <c r="M2" s="692"/>
    </row>
    <row r="3" spans="1:13" ht="55.2" customHeight="1">
      <c r="A3" s="692"/>
      <c r="B3" s="692"/>
      <c r="C3" s="692"/>
      <c r="D3" s="692"/>
      <c r="E3" s="692"/>
      <c r="F3" s="692"/>
      <c r="G3" s="692"/>
      <c r="H3" s="692"/>
      <c r="I3" s="692"/>
      <c r="J3" s="692"/>
      <c r="K3" s="692"/>
      <c r="L3" s="692"/>
      <c r="M3" s="692"/>
    </row>
    <row r="4" spans="1:13">
      <c r="A4" s="2"/>
      <c r="B4" s="2"/>
      <c r="C4" s="2"/>
      <c r="D4" s="2"/>
      <c r="E4" s="2"/>
      <c r="F4" s="2"/>
      <c r="G4" s="2"/>
      <c r="H4" s="2"/>
    </row>
    <row r="5" spans="1:13" ht="15.75" customHeight="1">
      <c r="A5" s="480" t="s">
        <v>199</v>
      </c>
      <c r="B5" s="391"/>
      <c r="C5" s="391"/>
      <c r="D5" s="391"/>
      <c r="E5" s="391"/>
      <c r="F5" s="391"/>
      <c r="G5" s="391"/>
      <c r="H5" s="2"/>
    </row>
    <row r="6" spans="1:13" ht="15.75" customHeight="1">
      <c r="A6" s="480" t="s">
        <v>200</v>
      </c>
      <c r="B6" s="391"/>
      <c r="C6" s="391"/>
      <c r="D6" s="391"/>
      <c r="E6" s="391"/>
      <c r="F6" s="391"/>
      <c r="G6" s="391"/>
      <c r="H6" s="2"/>
    </row>
    <row r="7" spans="1:13" ht="15.75" customHeight="1">
      <c r="A7" s="480" t="s">
        <v>201</v>
      </c>
      <c r="B7" s="391"/>
      <c r="C7" s="391"/>
      <c r="D7" s="391"/>
      <c r="E7" s="391"/>
      <c r="F7" s="391"/>
      <c r="G7" s="391"/>
      <c r="H7" s="2"/>
    </row>
    <row r="8" spans="1:13" ht="15.75" customHeight="1">
      <c r="A8" s="481"/>
      <c r="B8" s="391"/>
      <c r="C8" s="482"/>
      <c r="D8" s="391"/>
      <c r="E8" s="391"/>
      <c r="F8" s="391"/>
      <c r="G8" s="391"/>
      <c r="H8" s="2"/>
    </row>
    <row r="9" spans="1:13" ht="15.6">
      <c r="A9" s="207"/>
      <c r="B9" s="693">
        <v>44561</v>
      </c>
      <c r="C9" s="693"/>
      <c r="D9" s="693">
        <v>44742</v>
      </c>
      <c r="E9" s="693"/>
      <c r="F9" s="173"/>
      <c r="G9" s="2"/>
      <c r="H9" s="2"/>
      <c r="I9" s="694" t="s">
        <v>202</v>
      </c>
      <c r="J9" s="694"/>
    </row>
    <row r="10" spans="1:13" ht="16.2" thickBot="1">
      <c r="A10" s="139"/>
      <c r="B10" s="208" t="s">
        <v>203</v>
      </c>
      <c r="C10" s="208" t="s">
        <v>204</v>
      </c>
      <c r="D10" s="208" t="s">
        <v>203</v>
      </c>
      <c r="E10" s="208" t="s">
        <v>204</v>
      </c>
      <c r="G10" s="2"/>
      <c r="H10" s="2"/>
      <c r="I10" s="694"/>
      <c r="J10" s="694"/>
    </row>
    <row r="11" spans="1:13" ht="15.75" customHeight="1">
      <c r="A11" s="206" t="s">
        <v>205</v>
      </c>
      <c r="B11" s="527"/>
      <c r="C11" s="527"/>
      <c r="D11" s="527"/>
      <c r="E11" s="527"/>
      <c r="G11" s="2"/>
      <c r="H11" s="2"/>
      <c r="K11" s="76"/>
    </row>
    <row r="12" spans="1:13" ht="15" customHeight="1">
      <c r="A12" s="498" t="s">
        <v>206</v>
      </c>
      <c r="B12" s="637">
        <v>4015.9</v>
      </c>
      <c r="C12" s="638">
        <v>2943.5</v>
      </c>
      <c r="D12" s="637">
        <v>4409</v>
      </c>
      <c r="E12" s="637">
        <v>3337</v>
      </c>
      <c r="G12" s="2"/>
      <c r="H12" s="2"/>
      <c r="I12" s="695">
        <f>B9</f>
        <v>44561</v>
      </c>
      <c r="J12" s="695"/>
      <c r="K12" s="76"/>
      <c r="L12" s="695">
        <f>D9</f>
        <v>44742</v>
      </c>
      <c r="M12" s="695"/>
    </row>
    <row r="13" spans="1:13" ht="15" customHeight="1">
      <c r="A13" s="498" t="s">
        <v>0</v>
      </c>
      <c r="B13" s="637">
        <f>1382.2+425.8</f>
        <v>1808</v>
      </c>
      <c r="C13" s="637">
        <f>1211.4+425.7</f>
        <v>1637.1000000000001</v>
      </c>
      <c r="D13" s="637">
        <v>1829</v>
      </c>
      <c r="E13" s="637">
        <v>1658</v>
      </c>
      <c r="G13" s="2"/>
      <c r="H13" s="2"/>
      <c r="I13" s="695"/>
      <c r="J13" s="695"/>
      <c r="K13" s="76"/>
      <c r="L13" s="695"/>
      <c r="M13" s="695"/>
    </row>
    <row r="14" spans="1:13" ht="15.6">
      <c r="A14" s="498" t="s">
        <v>207</v>
      </c>
      <c r="B14" s="637">
        <v>560.20000000000005</v>
      </c>
      <c r="C14" s="637">
        <v>506.2</v>
      </c>
      <c r="D14" s="637">
        <v>560</v>
      </c>
      <c r="E14" s="637">
        <v>506</v>
      </c>
      <c r="F14" s="307"/>
      <c r="G14" s="2"/>
      <c r="H14" s="2"/>
      <c r="I14" s="422" t="str">
        <f>B10</f>
        <v>Brute</v>
      </c>
      <c r="J14" s="422" t="str">
        <f>C10</f>
        <v>Nette</v>
      </c>
      <c r="K14" s="76"/>
      <c r="L14" s="422" t="str">
        <f>D10</f>
        <v>Brute</v>
      </c>
      <c r="M14" s="422" t="str">
        <f>E10</f>
        <v>Nette</v>
      </c>
    </row>
    <row r="15" spans="1:13" ht="15.75" customHeight="1">
      <c r="A15" s="498" t="s">
        <v>208</v>
      </c>
      <c r="B15" s="637">
        <v>264.45</v>
      </c>
      <c r="C15" s="637">
        <v>238.2</v>
      </c>
      <c r="D15" s="637">
        <v>264</v>
      </c>
      <c r="E15" s="637">
        <v>238</v>
      </c>
      <c r="G15" s="2"/>
      <c r="H15" s="2"/>
      <c r="I15" s="696">
        <f>B28</f>
        <v>10719.449999999999</v>
      </c>
      <c r="J15" s="696">
        <f>C28</f>
        <v>7416.1</v>
      </c>
      <c r="K15" s="140"/>
      <c r="L15" s="697">
        <f>D28</f>
        <v>11359</v>
      </c>
      <c r="M15" s="697">
        <f>E28</f>
        <v>8003</v>
      </c>
    </row>
    <row r="16" spans="1:13" ht="15" customHeight="1">
      <c r="A16" s="498" t="s">
        <v>209</v>
      </c>
      <c r="B16" s="637">
        <v>324</v>
      </c>
      <c r="C16" s="637">
        <v>162</v>
      </c>
      <c r="D16" s="637">
        <v>324</v>
      </c>
      <c r="E16" s="637">
        <v>162</v>
      </c>
      <c r="G16" s="2"/>
      <c r="H16" s="2"/>
      <c r="I16" s="696"/>
      <c r="J16" s="696"/>
      <c r="K16" s="140"/>
      <c r="L16" s="697"/>
      <c r="M16" s="697"/>
    </row>
    <row r="17" spans="1:13" ht="14.25" customHeight="1">
      <c r="A17" s="498" t="s">
        <v>22</v>
      </c>
      <c r="B17" s="637">
        <f>499+103.5</f>
        <v>602.5</v>
      </c>
      <c r="C17" s="637">
        <f>129.8+37.3</f>
        <v>167.10000000000002</v>
      </c>
      <c r="D17" s="637">
        <f>499+104</f>
        <v>603</v>
      </c>
      <c r="E17" s="637">
        <f>130+37</f>
        <v>167</v>
      </c>
      <c r="G17" s="2"/>
      <c r="H17" s="2"/>
      <c r="K17" s="76"/>
    </row>
    <row r="18" spans="1:13" ht="15">
      <c r="A18" s="498" t="s">
        <v>26</v>
      </c>
      <c r="B18" s="637">
        <f>44.7+130.6</f>
        <v>175.3</v>
      </c>
      <c r="C18" s="637">
        <f>44.7+128.6</f>
        <v>173.3</v>
      </c>
      <c r="D18" s="637">
        <v>176</v>
      </c>
      <c r="E18" s="637">
        <v>174</v>
      </c>
      <c r="G18" s="2"/>
      <c r="H18" s="2"/>
      <c r="K18" s="76"/>
    </row>
    <row r="19" spans="1:13" ht="15">
      <c r="A19" s="498" t="s">
        <v>211</v>
      </c>
      <c r="B19" s="637">
        <v>68</v>
      </c>
      <c r="C19" s="637">
        <v>68</v>
      </c>
      <c r="D19" s="637">
        <v>68</v>
      </c>
      <c r="E19" s="637">
        <v>68</v>
      </c>
      <c r="G19" s="2"/>
      <c r="H19" s="2"/>
      <c r="I19" s="698" t="s">
        <v>210</v>
      </c>
      <c r="J19" s="698"/>
      <c r="K19" s="76"/>
    </row>
    <row r="20" spans="1:13" ht="15">
      <c r="A20" s="498" t="s">
        <v>78</v>
      </c>
      <c r="B20" s="637">
        <v>571</v>
      </c>
      <c r="C20" s="637">
        <v>479.7</v>
      </c>
      <c r="D20" s="637">
        <v>709</v>
      </c>
      <c r="E20" s="637">
        <v>617</v>
      </c>
      <c r="G20" s="2"/>
      <c r="H20" s="2"/>
      <c r="I20" s="698"/>
      <c r="J20" s="698"/>
      <c r="K20" s="76"/>
    </row>
    <row r="21" spans="1:13" ht="15">
      <c r="A21" s="498" t="s">
        <v>79</v>
      </c>
      <c r="B21" s="637">
        <f>403.3+502</f>
        <v>905.3</v>
      </c>
      <c r="C21" s="637">
        <f>254.2+125.5</f>
        <v>379.7</v>
      </c>
      <c r="D21" s="637">
        <f>403+502</f>
        <v>905</v>
      </c>
      <c r="E21" s="637">
        <f>254+126</f>
        <v>380</v>
      </c>
      <c r="G21" s="2"/>
      <c r="H21" s="2"/>
      <c r="I21" s="698"/>
      <c r="J21" s="698"/>
      <c r="K21" s="76"/>
    </row>
    <row r="22" spans="1:13" ht="21" customHeight="1">
      <c r="A22" s="498" t="s">
        <v>212</v>
      </c>
      <c r="B22" s="637">
        <v>363.5</v>
      </c>
      <c r="C22" s="637">
        <v>261.60000000000002</v>
      </c>
      <c r="D22" s="637">
        <v>364</v>
      </c>
      <c r="E22" s="637">
        <v>262</v>
      </c>
      <c r="G22" s="2"/>
      <c r="H22" s="2"/>
      <c r="I22" s="573"/>
      <c r="J22" s="573"/>
      <c r="K22" s="76"/>
    </row>
    <row r="23" spans="1:13" ht="15" customHeight="1">
      <c r="A23" s="498" t="s">
        <v>213</v>
      </c>
      <c r="B23" s="637">
        <v>175</v>
      </c>
      <c r="C23" s="637">
        <v>87.5</v>
      </c>
      <c r="D23" s="637">
        <v>175</v>
      </c>
      <c r="E23" s="637">
        <v>88</v>
      </c>
      <c r="G23" s="2"/>
      <c r="H23" s="2"/>
      <c r="K23" s="76"/>
    </row>
    <row r="24" spans="1:13" ht="15" customHeight="1">
      <c r="A24" s="498" t="s">
        <v>214</v>
      </c>
      <c r="B24" s="637">
        <v>145.1</v>
      </c>
      <c r="C24" s="637">
        <v>73.099999999999994</v>
      </c>
      <c r="D24" s="637">
        <v>145</v>
      </c>
      <c r="E24" s="637">
        <v>73</v>
      </c>
      <c r="G24" s="2"/>
      <c r="H24" s="2"/>
      <c r="I24" s="691">
        <f>B9</f>
        <v>44561</v>
      </c>
      <c r="J24" s="691"/>
      <c r="K24" s="76"/>
      <c r="L24" s="691">
        <f>D9</f>
        <v>44742</v>
      </c>
      <c r="M24" s="691"/>
    </row>
    <row r="25" spans="1:13" ht="18" customHeight="1">
      <c r="A25" s="498" t="s">
        <v>861</v>
      </c>
      <c r="B25" s="637">
        <v>416</v>
      </c>
      <c r="C25" s="637">
        <v>212.2</v>
      </c>
      <c r="D25" s="637">
        <v>416</v>
      </c>
      <c r="E25" s="637">
        <v>212</v>
      </c>
      <c r="G25" s="2"/>
      <c r="H25" s="2"/>
      <c r="I25" s="691"/>
      <c r="J25" s="691"/>
      <c r="K25" s="76"/>
      <c r="L25" s="691"/>
      <c r="M25" s="691"/>
    </row>
    <row r="26" spans="1:13" ht="17.399999999999999">
      <c r="A26" s="498" t="s">
        <v>783</v>
      </c>
      <c r="B26" s="637">
        <v>325.2</v>
      </c>
      <c r="C26" s="637">
        <v>26.9</v>
      </c>
      <c r="D26" s="637">
        <v>325</v>
      </c>
      <c r="E26" s="637">
        <v>27</v>
      </c>
      <c r="G26" s="2"/>
      <c r="H26" s="2"/>
      <c r="I26" s="423" t="str">
        <f>B10</f>
        <v>Brute</v>
      </c>
      <c r="J26" s="423" t="str">
        <f>C10</f>
        <v>Nette</v>
      </c>
      <c r="K26" s="141"/>
      <c r="L26" s="423" t="str">
        <f>D10</f>
        <v>Brute</v>
      </c>
      <c r="M26" s="423" t="str">
        <f>E10</f>
        <v>Nette</v>
      </c>
    </row>
    <row r="27" spans="1:13" ht="15" customHeight="1" thickBot="1">
      <c r="A27" s="499" t="s">
        <v>934</v>
      </c>
      <c r="B27" s="639" t="s">
        <v>115</v>
      </c>
      <c r="C27" s="639" t="s">
        <v>115</v>
      </c>
      <c r="D27" s="637">
        <v>87</v>
      </c>
      <c r="E27" s="637">
        <v>34</v>
      </c>
      <c r="G27" s="2"/>
      <c r="H27" s="2"/>
      <c r="I27" s="701">
        <f>B44</f>
        <v>4702.6000000000004</v>
      </c>
      <c r="J27" s="701">
        <f>C44</f>
        <v>2591.0000000000005</v>
      </c>
      <c r="K27" s="142"/>
      <c r="L27" s="702">
        <f>D44</f>
        <v>4876</v>
      </c>
      <c r="M27" s="702">
        <f>E44</f>
        <v>2568</v>
      </c>
    </row>
    <row r="28" spans="1:13" ht="15" customHeight="1">
      <c r="A28" s="629" t="s">
        <v>215</v>
      </c>
      <c r="B28" s="630">
        <f>SUM(B12:B27)</f>
        <v>10719.449999999999</v>
      </c>
      <c r="C28" s="630">
        <f>SUM(C12:C27)</f>
        <v>7416.1</v>
      </c>
      <c r="D28" s="630">
        <f>SUM(D12:D27)</f>
        <v>11359</v>
      </c>
      <c r="E28" s="630">
        <f>SUM(E12:E27)</f>
        <v>8003</v>
      </c>
      <c r="G28" s="2"/>
      <c r="H28" s="2"/>
      <c r="I28" s="701"/>
      <c r="J28" s="701"/>
      <c r="K28" s="142"/>
      <c r="L28" s="702"/>
      <c r="M28" s="702"/>
    </row>
    <row r="29" spans="1:13" ht="18.75" customHeight="1">
      <c r="A29" s="209" t="s">
        <v>216</v>
      </c>
      <c r="B29" s="528"/>
      <c r="C29" s="528"/>
      <c r="D29" s="528"/>
      <c r="E29" s="528"/>
      <c r="G29" s="2"/>
      <c r="H29" s="2"/>
      <c r="I29" s="701"/>
      <c r="J29" s="701"/>
      <c r="K29" s="142"/>
      <c r="L29" s="702"/>
      <c r="M29" s="702"/>
    </row>
    <row r="30" spans="1:13" ht="15" customHeight="1">
      <c r="A30" s="498" t="s">
        <v>206</v>
      </c>
      <c r="B30" s="640">
        <v>1004.9</v>
      </c>
      <c r="C30" s="640">
        <v>740.6</v>
      </c>
      <c r="D30" s="640">
        <v>1005</v>
      </c>
      <c r="E30" s="640">
        <v>585</v>
      </c>
      <c r="G30" s="2"/>
      <c r="H30" s="2"/>
      <c r="I30" s="143"/>
      <c r="J30" s="143"/>
      <c r="K30" s="142"/>
      <c r="L30" s="143"/>
      <c r="M30" s="143"/>
    </row>
    <row r="31" spans="1:13" ht="15.75" customHeight="1">
      <c r="A31" s="498" t="s">
        <v>78</v>
      </c>
      <c r="B31" s="640">
        <v>398.5</v>
      </c>
      <c r="C31" s="640">
        <v>199.3</v>
      </c>
      <c r="D31" s="640">
        <v>399</v>
      </c>
      <c r="E31" s="640">
        <v>199</v>
      </c>
      <c r="G31" s="2"/>
      <c r="H31" s="2"/>
      <c r="K31" s="76"/>
    </row>
    <row r="32" spans="1:13" ht="15.75" customHeight="1">
      <c r="A32" s="498" t="s">
        <v>217</v>
      </c>
      <c r="B32" s="641">
        <v>427.5</v>
      </c>
      <c r="C32" s="640">
        <v>323.3</v>
      </c>
      <c r="D32" s="641">
        <v>459</v>
      </c>
      <c r="E32" s="640">
        <v>343</v>
      </c>
      <c r="G32" s="2"/>
      <c r="H32" s="2"/>
      <c r="K32" s="76"/>
    </row>
    <row r="33" spans="1:13" ht="15.75" customHeight="1">
      <c r="A33" s="498" t="s">
        <v>0</v>
      </c>
      <c r="B33" s="640">
        <f>317.2+61.1</f>
        <v>378.3</v>
      </c>
      <c r="C33" s="640">
        <f>261.7+57.9</f>
        <v>319.59999999999997</v>
      </c>
      <c r="D33" s="640">
        <v>426</v>
      </c>
      <c r="E33" s="640">
        <v>368</v>
      </c>
      <c r="F33" s="307"/>
      <c r="G33" s="307"/>
      <c r="H33" s="2"/>
      <c r="K33" s="76"/>
    </row>
    <row r="34" spans="1:13" ht="15" customHeight="1">
      <c r="A34" s="498" t="s">
        <v>213</v>
      </c>
      <c r="B34" s="640">
        <v>261</v>
      </c>
      <c r="C34" s="640">
        <v>130.5</v>
      </c>
      <c r="D34" s="640">
        <v>261</v>
      </c>
      <c r="E34" s="640">
        <v>131</v>
      </c>
      <c r="G34" s="2"/>
      <c r="H34" s="2"/>
      <c r="I34" s="704" t="s">
        <v>853</v>
      </c>
      <c r="J34" s="704"/>
      <c r="K34" s="704"/>
      <c r="L34" s="704"/>
      <c r="M34" s="704"/>
    </row>
    <row r="35" spans="1:13" ht="15" customHeight="1">
      <c r="A35" s="498" t="s">
        <v>209</v>
      </c>
      <c r="B35" s="640">
        <v>119.6</v>
      </c>
      <c r="C35" s="640">
        <v>119.6</v>
      </c>
      <c r="D35" s="640">
        <v>120</v>
      </c>
      <c r="E35" s="640">
        <v>120</v>
      </c>
      <c r="G35" s="2"/>
      <c r="H35" s="2"/>
      <c r="I35" s="704"/>
      <c r="J35" s="704"/>
      <c r="K35" s="704"/>
      <c r="L35" s="704"/>
      <c r="M35" s="704"/>
    </row>
    <row r="36" spans="1:13" ht="25.5" customHeight="1">
      <c r="A36" s="498" t="s">
        <v>212</v>
      </c>
      <c r="B36" s="640">
        <v>657</v>
      </c>
      <c r="C36" s="640">
        <v>324.7</v>
      </c>
      <c r="D36" s="640">
        <v>657</v>
      </c>
      <c r="E36" s="640">
        <v>325</v>
      </c>
      <c r="G36" s="2"/>
      <c r="H36" s="2"/>
      <c r="I36" s="704"/>
      <c r="J36" s="704"/>
      <c r="K36" s="704"/>
      <c r="L36" s="704"/>
      <c r="M36" s="704"/>
    </row>
    <row r="37" spans="1:13" ht="15" customHeight="1">
      <c r="A37" s="498" t="s">
        <v>218</v>
      </c>
      <c r="B37" s="640">
        <v>1065.2</v>
      </c>
      <c r="C37" s="640">
        <v>170.4</v>
      </c>
      <c r="D37" s="640">
        <v>1065</v>
      </c>
      <c r="E37" s="640">
        <v>170</v>
      </c>
      <c r="G37" s="2"/>
      <c r="H37" s="2"/>
      <c r="I37" s="703">
        <f>B9</f>
        <v>44561</v>
      </c>
      <c r="J37" s="703"/>
      <c r="K37" s="148"/>
      <c r="L37" s="703">
        <f>+D9</f>
        <v>44742</v>
      </c>
      <c r="M37" s="703"/>
    </row>
    <row r="38" spans="1:13" ht="15" customHeight="1">
      <c r="A38" s="498" t="s">
        <v>207</v>
      </c>
      <c r="B38" s="640">
        <v>61.4</v>
      </c>
      <c r="C38" s="640">
        <v>42.4</v>
      </c>
      <c r="D38" s="640">
        <v>61</v>
      </c>
      <c r="E38" s="640">
        <v>42</v>
      </c>
      <c r="G38" s="2"/>
      <c r="H38" s="2"/>
      <c r="I38" s="703"/>
      <c r="J38" s="703"/>
      <c r="K38" s="148"/>
      <c r="L38" s="703"/>
      <c r="M38" s="703"/>
    </row>
    <row r="39" spans="1:13" ht="22.5" customHeight="1">
      <c r="A39" s="498" t="s">
        <v>208</v>
      </c>
      <c r="B39" s="640">
        <v>32.1</v>
      </c>
      <c r="C39" s="640">
        <v>30.1</v>
      </c>
      <c r="D39" s="640">
        <v>62</v>
      </c>
      <c r="E39" s="640">
        <v>57</v>
      </c>
      <c r="G39" s="2"/>
      <c r="H39" s="2"/>
      <c r="I39" s="436" t="str">
        <f>+B10</f>
        <v>Brute</v>
      </c>
      <c r="J39" s="436" t="str">
        <f>C10</f>
        <v>Nette</v>
      </c>
      <c r="K39" s="437"/>
      <c r="L39" s="436" t="str">
        <f>D10</f>
        <v>Brute</v>
      </c>
      <c r="M39" s="436" t="str">
        <f>E10</f>
        <v>Nette</v>
      </c>
    </row>
    <row r="40" spans="1:13" ht="15" customHeight="1">
      <c r="A40" s="498" t="s">
        <v>219</v>
      </c>
      <c r="B40" s="640">
        <v>127.5</v>
      </c>
      <c r="C40" s="640">
        <v>122.8</v>
      </c>
      <c r="D40" s="640">
        <v>135</v>
      </c>
      <c r="E40" s="640">
        <v>130</v>
      </c>
      <c r="G40" s="2"/>
      <c r="H40" s="2"/>
      <c r="I40" s="699">
        <f>+I27+I15</f>
        <v>15422.05</v>
      </c>
      <c r="J40" s="699">
        <f>+J27+J15</f>
        <v>10007.1</v>
      </c>
      <c r="L40" s="700">
        <f>+L27+L15</f>
        <v>16235</v>
      </c>
      <c r="M40" s="700">
        <f>+M27+M15</f>
        <v>10571</v>
      </c>
    </row>
    <row r="41" spans="1:13" ht="18.75" customHeight="1">
      <c r="A41" s="498" t="s">
        <v>614</v>
      </c>
      <c r="B41" s="640">
        <v>165.1</v>
      </c>
      <c r="C41" s="640">
        <v>65.400000000000006</v>
      </c>
      <c r="D41" s="640">
        <v>165</v>
      </c>
      <c r="E41" s="640">
        <v>65</v>
      </c>
      <c r="G41" s="2"/>
      <c r="H41" s="2"/>
      <c r="I41" s="699"/>
      <c r="J41" s="699"/>
      <c r="L41" s="700"/>
      <c r="M41" s="700"/>
    </row>
    <row r="42" spans="1:13" ht="15" customHeight="1">
      <c r="A42" s="574" t="s">
        <v>1</v>
      </c>
      <c r="B42" s="642" t="s">
        <v>115</v>
      </c>
      <c r="C42" s="642">
        <v>0</v>
      </c>
      <c r="D42" s="642">
        <v>56</v>
      </c>
      <c r="E42" s="642">
        <v>31</v>
      </c>
      <c r="G42" s="2"/>
      <c r="H42" s="2"/>
      <c r="I42" s="508"/>
      <c r="J42" s="508"/>
      <c r="K42" s="187"/>
      <c r="L42" s="508"/>
      <c r="M42" s="508"/>
    </row>
    <row r="43" spans="1:13" ht="15" customHeight="1" thickBot="1">
      <c r="A43" s="500" t="s">
        <v>22</v>
      </c>
      <c r="B43" s="643">
        <v>4.5</v>
      </c>
      <c r="C43" s="643">
        <v>2.2999999999999998</v>
      </c>
      <c r="D43" s="643">
        <v>5</v>
      </c>
      <c r="E43" s="643">
        <v>2</v>
      </c>
      <c r="G43" s="2"/>
      <c r="H43" s="2"/>
      <c r="K43" s="145"/>
    </row>
    <row r="44" spans="1:13" ht="15" customHeight="1">
      <c r="A44" s="629" t="s">
        <v>220</v>
      </c>
      <c r="B44" s="630">
        <f>SUM(B30:B43)</f>
        <v>4702.6000000000004</v>
      </c>
      <c r="C44" s="630">
        <f>SUM(C30:C43)</f>
        <v>2591.0000000000005</v>
      </c>
      <c r="D44" s="630">
        <f>SUM(D30:D43)</f>
        <v>4876</v>
      </c>
      <c r="E44" s="630">
        <f>SUM(E30:E43)</f>
        <v>2568</v>
      </c>
      <c r="G44" s="2"/>
      <c r="H44" s="2"/>
      <c r="K44" s="145"/>
    </row>
    <row r="45" spans="1:13" ht="15.75" customHeight="1" thickBot="1">
      <c r="A45" s="209"/>
      <c r="B45" s="489"/>
      <c r="C45" s="489"/>
      <c r="D45" s="489"/>
      <c r="E45" s="489"/>
      <c r="G45" s="2"/>
      <c r="H45" s="2"/>
    </row>
    <row r="46" spans="1:13" ht="15.75" customHeight="1">
      <c r="A46" s="627" t="s">
        <v>2</v>
      </c>
      <c r="B46" s="628">
        <f t="shared" ref="B46:C46" si="0">B28+B44</f>
        <v>15422.05</v>
      </c>
      <c r="C46" s="628">
        <f t="shared" si="0"/>
        <v>10007.1</v>
      </c>
      <c r="D46" s="628">
        <f t="shared" ref="D46:E46" si="1">D28+D44</f>
        <v>16235</v>
      </c>
      <c r="E46" s="628">
        <f t="shared" si="1"/>
        <v>10571</v>
      </c>
      <c r="G46" s="2"/>
      <c r="H46" s="2"/>
      <c r="I46" s="146"/>
      <c r="J46" s="146"/>
      <c r="K46" s="144"/>
      <c r="L46" s="146"/>
      <c r="M46" s="146"/>
    </row>
    <row r="47" spans="1:13" ht="15.75" customHeight="1">
      <c r="G47" s="2"/>
      <c r="H47" s="2"/>
      <c r="K47" s="144"/>
      <c r="L47" s="146"/>
      <c r="M47" s="146"/>
    </row>
    <row r="48" spans="1:13" ht="15.75" customHeight="1">
      <c r="G48" s="2"/>
      <c r="H48" s="2"/>
      <c r="K48" s="144"/>
      <c r="L48" s="146"/>
      <c r="M48" s="146"/>
    </row>
    <row r="49" spans="1:8" ht="15.75" customHeight="1">
      <c r="G49" s="2"/>
      <c r="H49" s="2"/>
    </row>
    <row r="50" spans="1:8" ht="15" customHeight="1">
      <c r="G50" s="2"/>
      <c r="H50" s="2"/>
    </row>
    <row r="51" spans="1:8" ht="15" customHeight="1">
      <c r="G51" s="2"/>
      <c r="H51" s="2"/>
    </row>
    <row r="52" spans="1:8" ht="15" customHeight="1">
      <c r="G52" s="2"/>
      <c r="H52" s="2"/>
    </row>
    <row r="53" spans="1:8" ht="15" customHeight="1">
      <c r="A53" s="431" t="s">
        <v>784</v>
      </c>
    </row>
    <row r="54" spans="1:8">
      <c r="G54" s="148"/>
      <c r="H54" s="148"/>
    </row>
    <row r="55" spans="1:8" ht="16.5" customHeight="1">
      <c r="G55" s="148"/>
      <c r="H55" s="148"/>
    </row>
    <row r="56" spans="1:8" ht="15" customHeight="1">
      <c r="A56" s="149"/>
      <c r="B56" s="296"/>
      <c r="C56" s="296"/>
      <c r="G56" s="148"/>
      <c r="H56" s="148"/>
    </row>
    <row r="57" spans="1:8" ht="15" customHeight="1">
      <c r="A57" s="150"/>
      <c r="B57" s="147"/>
      <c r="C57" s="147"/>
      <c r="D57" s="147"/>
      <c r="E57" s="147"/>
      <c r="G57" s="148"/>
      <c r="H57" s="148"/>
    </row>
    <row r="58" spans="1:8">
      <c r="B58" s="431"/>
      <c r="C58" s="428"/>
      <c r="D58" s="148"/>
      <c r="E58" s="148"/>
      <c r="F58" s="147"/>
    </row>
    <row r="59" spans="1:8" ht="15" customHeight="1">
      <c r="A59" s="432"/>
      <c r="B59" s="428"/>
      <c r="C59" s="428"/>
      <c r="D59" s="149"/>
      <c r="E59" s="148"/>
      <c r="F59" s="148"/>
    </row>
    <row r="60" spans="1:8" ht="15" customHeight="1">
      <c r="A60" s="428"/>
      <c r="B60" s="428"/>
      <c r="C60" s="428"/>
      <c r="F60" s="148"/>
    </row>
    <row r="61" spans="1:8" ht="15" customHeight="1"/>
    <row r="62" spans="1:8" ht="15" customHeight="1"/>
    <row r="63" spans="1:8" ht="15" customHeight="1"/>
    <row r="64" spans="1:8" ht="15" customHeight="1">
      <c r="A64" s="151"/>
    </row>
    <row r="65" ht="15" customHeight="1"/>
    <row r="66" ht="15" customHeight="1"/>
    <row r="67" ht="15" customHeight="1"/>
    <row r="68" ht="15" customHeight="1"/>
    <row r="69" ht="15" customHeight="1"/>
    <row r="70" ht="15" customHeight="1"/>
    <row r="71" ht="15" customHeight="1"/>
    <row r="72" ht="15" customHeight="1"/>
    <row r="73" ht="15" customHeight="1"/>
  </sheetData>
  <mergeCells count="24">
    <mergeCell ref="I40:I41"/>
    <mergeCell ref="J40:J41"/>
    <mergeCell ref="L40:L41"/>
    <mergeCell ref="M40:M41"/>
    <mergeCell ref="I27:I29"/>
    <mergeCell ref="J27:J29"/>
    <mergeCell ref="L27:L29"/>
    <mergeCell ref="M27:M29"/>
    <mergeCell ref="I37:J38"/>
    <mergeCell ref="I34:M36"/>
    <mergeCell ref="L37:M38"/>
    <mergeCell ref="I24:J25"/>
    <mergeCell ref="L24:M25"/>
    <mergeCell ref="A1:M3"/>
    <mergeCell ref="B9:C9"/>
    <mergeCell ref="D9:E9"/>
    <mergeCell ref="I9:J10"/>
    <mergeCell ref="I12:J13"/>
    <mergeCell ref="L12:M13"/>
    <mergeCell ref="I15:I16"/>
    <mergeCell ref="J15:J16"/>
    <mergeCell ref="L15:L16"/>
    <mergeCell ref="M15:M16"/>
    <mergeCell ref="I19:J21"/>
  </mergeCells>
  <pageMargins left="0.25" right="0.25" top="0.75" bottom="0.75" header="0.3" footer="0.3"/>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C573"/>
  <sheetViews>
    <sheetView zoomScale="80" zoomScaleNormal="80" zoomScalePageLayoutView="55" workbookViewId="0">
      <selection activeCell="K351" sqref="K351"/>
    </sheetView>
  </sheetViews>
  <sheetFormatPr baseColWidth="10" defaultColWidth="11.44140625" defaultRowHeight="14.4"/>
  <cols>
    <col min="1" max="1" width="21.77734375" style="152" customWidth="1"/>
    <col min="2" max="2" width="24.6640625" style="152" customWidth="1"/>
    <col min="3" max="3" width="33.33203125" style="152" customWidth="1"/>
    <col min="4" max="4" width="22.44140625" style="152" customWidth="1"/>
    <col min="5" max="5" width="21.44140625" style="164" customWidth="1"/>
    <col min="6" max="6" width="21.5546875" style="164" customWidth="1"/>
    <col min="7" max="7" width="19.5546875" style="164" customWidth="1"/>
    <col min="8" max="8" width="16" style="165" customWidth="1"/>
    <col min="9" max="9" width="13.44140625" style="165" customWidth="1"/>
    <col min="10" max="10" width="19.109375" style="152" customWidth="1"/>
    <col min="11" max="11" width="45.6640625" style="152" customWidth="1"/>
    <col min="12" max="12" width="11.5546875" style="87" customWidth="1"/>
    <col min="13" max="29" width="11.5546875" customWidth="1"/>
    <col min="30" max="16384" width="11.44140625" style="152"/>
  </cols>
  <sheetData>
    <row r="1" spans="1:29" ht="15" customHeight="1">
      <c r="A1" s="705" t="s">
        <v>924</v>
      </c>
      <c r="B1" s="692"/>
      <c r="C1" s="692"/>
      <c r="D1" s="692"/>
      <c r="E1" s="692"/>
      <c r="F1" s="692"/>
      <c r="G1" s="692"/>
      <c r="H1" s="692"/>
      <c r="I1" s="692"/>
      <c r="J1" s="692"/>
      <c r="K1" s="692"/>
    </row>
    <row r="2" spans="1:29" ht="15" customHeight="1">
      <c r="A2" s="692"/>
      <c r="B2" s="692"/>
      <c r="C2" s="692"/>
      <c r="D2" s="692"/>
      <c r="E2" s="692"/>
      <c r="F2" s="692"/>
      <c r="G2" s="692"/>
      <c r="H2" s="692"/>
      <c r="I2" s="692"/>
      <c r="J2" s="692"/>
      <c r="K2" s="692"/>
    </row>
    <row r="3" spans="1:29" ht="55.2" customHeight="1">
      <c r="A3" s="692"/>
      <c r="B3" s="692"/>
      <c r="C3" s="692"/>
      <c r="D3" s="692"/>
      <c r="E3" s="692"/>
      <c r="F3" s="692"/>
      <c r="G3" s="692"/>
      <c r="H3" s="692"/>
      <c r="I3" s="692"/>
      <c r="J3" s="692"/>
      <c r="K3" s="692"/>
    </row>
    <row r="4" spans="1:29" s="155" customFormat="1" ht="35.4">
      <c r="A4" s="30"/>
      <c r="B4" s="30"/>
      <c r="C4" s="30"/>
      <c r="D4" s="30"/>
      <c r="E4" s="153"/>
      <c r="F4" s="153"/>
      <c r="G4" s="153"/>
      <c r="H4" s="154"/>
      <c r="I4" s="30"/>
      <c r="J4" s="30"/>
      <c r="K4" s="30"/>
      <c r="L4" s="87"/>
      <c r="M4" s="87"/>
      <c r="N4" s="87"/>
      <c r="O4" s="87"/>
      <c r="P4" s="87"/>
      <c r="Q4" s="87"/>
      <c r="R4" s="87"/>
      <c r="S4" s="87"/>
      <c r="T4" s="87"/>
      <c r="U4" s="87"/>
      <c r="V4" s="87"/>
      <c r="W4" s="87"/>
      <c r="X4" s="87"/>
      <c r="Y4" s="87"/>
      <c r="Z4" s="87"/>
      <c r="AA4" s="87"/>
      <c r="AB4" s="87"/>
      <c r="AC4" s="87"/>
    </row>
    <row r="5" spans="1:29" s="156" customFormat="1" ht="67.5" customHeight="1">
      <c r="A5" s="273" t="s">
        <v>83</v>
      </c>
      <c r="B5" s="273" t="s">
        <v>222</v>
      </c>
      <c r="C5" s="273" t="s">
        <v>223</v>
      </c>
      <c r="D5" s="273" t="s">
        <v>224</v>
      </c>
      <c r="E5" s="274" t="s">
        <v>278</v>
      </c>
      <c r="F5" s="275" t="s">
        <v>608</v>
      </c>
      <c r="G5" s="275" t="s">
        <v>767</v>
      </c>
      <c r="H5" s="276" t="s">
        <v>845</v>
      </c>
      <c r="I5" s="273" t="s">
        <v>225</v>
      </c>
      <c r="J5" s="273" t="s">
        <v>226</v>
      </c>
      <c r="K5" s="273" t="s">
        <v>174</v>
      </c>
      <c r="L5" s="87"/>
      <c r="M5"/>
      <c r="N5"/>
      <c r="O5"/>
      <c r="P5"/>
      <c r="Q5"/>
      <c r="R5"/>
      <c r="S5"/>
      <c r="T5"/>
      <c r="U5"/>
      <c r="V5"/>
      <c r="W5"/>
      <c r="X5"/>
      <c r="Y5"/>
      <c r="Z5"/>
      <c r="AA5"/>
    </row>
    <row r="6" spans="1:29" s="157" customFormat="1" ht="22.5" customHeight="1">
      <c r="A6" s="291" t="s">
        <v>214</v>
      </c>
      <c r="B6" s="352" t="s">
        <v>161</v>
      </c>
      <c r="C6" s="352" t="s">
        <v>190</v>
      </c>
      <c r="D6" s="291" t="s">
        <v>279</v>
      </c>
      <c r="E6" s="293">
        <v>145</v>
      </c>
      <c r="F6" s="293">
        <v>145</v>
      </c>
      <c r="G6" s="293">
        <v>73</v>
      </c>
      <c r="H6" s="294" t="s">
        <v>749</v>
      </c>
      <c r="I6" s="352" t="s">
        <v>190</v>
      </c>
      <c r="J6" s="291" t="s">
        <v>88</v>
      </c>
      <c r="K6" s="291" t="s">
        <v>161</v>
      </c>
      <c r="L6" s="87"/>
      <c r="M6" s="87"/>
      <c r="N6" s="87"/>
      <c r="O6" s="87"/>
      <c r="P6" s="87"/>
      <c r="Q6" s="87"/>
      <c r="R6" s="87"/>
      <c r="S6" s="87"/>
      <c r="T6" s="87"/>
      <c r="U6" s="87"/>
      <c r="V6" s="87"/>
      <c r="W6" s="87"/>
      <c r="X6" s="87"/>
      <c r="Y6" s="87"/>
      <c r="Z6" s="87"/>
      <c r="AA6" s="87"/>
    </row>
    <row r="7" spans="1:29" s="158" customFormat="1" ht="15" customHeight="1">
      <c r="A7" s="291" t="s">
        <v>26</v>
      </c>
      <c r="B7" s="352" t="s">
        <v>161</v>
      </c>
      <c r="C7" s="352" t="s">
        <v>190</v>
      </c>
      <c r="D7" s="291" t="s">
        <v>279</v>
      </c>
      <c r="E7" s="293">
        <v>176</v>
      </c>
      <c r="F7" s="293">
        <v>173</v>
      </c>
      <c r="G7" s="293">
        <v>174</v>
      </c>
      <c r="H7" s="294" t="s">
        <v>936</v>
      </c>
      <c r="I7" s="352" t="s">
        <v>190</v>
      </c>
      <c r="J7" s="291" t="s">
        <v>88</v>
      </c>
      <c r="K7" s="291" t="s">
        <v>161</v>
      </c>
    </row>
    <row r="8" spans="1:29" s="157" customFormat="1" ht="15" customHeight="1">
      <c r="A8" s="291" t="s">
        <v>77</v>
      </c>
      <c r="B8" s="352" t="s">
        <v>704</v>
      </c>
      <c r="C8" s="352" t="s">
        <v>419</v>
      </c>
      <c r="D8" s="291" t="s">
        <v>221</v>
      </c>
      <c r="E8" s="293">
        <v>10</v>
      </c>
      <c r="F8" s="293">
        <v>10</v>
      </c>
      <c r="G8" s="293">
        <f>+Tableau1[[#This Row],[Capacité brute (MW)]]*Tableau1[[#This Row],[Part EDF]]</f>
        <v>6.8630000000000004</v>
      </c>
      <c r="H8" s="294">
        <v>1965</v>
      </c>
      <c r="I8" s="352">
        <v>0.68630000000000002</v>
      </c>
      <c r="J8" s="291" t="s">
        <v>88</v>
      </c>
      <c r="K8" s="291" t="s">
        <v>235</v>
      </c>
      <c r="L8" s="87"/>
      <c r="M8" s="87"/>
      <c r="N8" s="87"/>
      <c r="O8" s="87"/>
      <c r="P8" s="87"/>
      <c r="Q8" s="87"/>
      <c r="R8" s="87"/>
      <c r="S8" s="87"/>
      <c r="T8" s="87"/>
      <c r="U8" s="87"/>
      <c r="V8" s="87"/>
      <c r="W8" s="87"/>
      <c r="X8" s="87"/>
      <c r="Y8" s="87"/>
      <c r="Z8" s="87"/>
      <c r="AA8" s="87"/>
    </row>
    <row r="9" spans="1:29" s="157" customFormat="1" ht="15" customHeight="1">
      <c r="A9" s="291" t="s">
        <v>77</v>
      </c>
      <c r="B9" s="352" t="s">
        <v>704</v>
      </c>
      <c r="C9" s="352" t="s">
        <v>420</v>
      </c>
      <c r="D9" s="291" t="s">
        <v>221</v>
      </c>
      <c r="E9" s="293">
        <v>7.05</v>
      </c>
      <c r="F9" s="293">
        <v>7.05</v>
      </c>
      <c r="G9" s="293">
        <f>+Tableau1[[#This Row],[Capacité brute (MW)]]*Tableau1[[#This Row],[Part EDF]]</f>
        <v>4.8384150000000004</v>
      </c>
      <c r="H9" s="294">
        <v>1980</v>
      </c>
      <c r="I9" s="352">
        <v>0.68630000000000002</v>
      </c>
      <c r="J9" s="291" t="s">
        <v>88</v>
      </c>
      <c r="K9" s="291" t="s">
        <v>235</v>
      </c>
      <c r="L9" s="87"/>
      <c r="M9" s="87"/>
      <c r="N9" s="87"/>
      <c r="O9" s="87"/>
      <c r="P9" s="87"/>
      <c r="Q9" s="87"/>
      <c r="R9" s="87"/>
      <c r="S9" s="87"/>
      <c r="T9" s="87"/>
      <c r="U9" s="87"/>
      <c r="V9" s="87"/>
      <c r="W9" s="87"/>
      <c r="X9" s="87"/>
      <c r="Y9" s="87"/>
      <c r="Z9" s="87"/>
      <c r="AA9" s="87"/>
    </row>
    <row r="10" spans="1:29" s="157" customFormat="1" ht="15" customHeight="1">
      <c r="A10" s="291" t="s">
        <v>77</v>
      </c>
      <c r="B10" s="352" t="s">
        <v>704</v>
      </c>
      <c r="C10" s="352" t="s">
        <v>432</v>
      </c>
      <c r="D10" s="291" t="s">
        <v>234</v>
      </c>
      <c r="E10" s="293">
        <v>25</v>
      </c>
      <c r="F10" s="293">
        <v>25</v>
      </c>
      <c r="G10" s="293">
        <f>+Tableau1[[#This Row],[Capacité brute (MW)]]*Tableau1[[#This Row],[Part EDF]]</f>
        <v>17.157499999999999</v>
      </c>
      <c r="H10" s="294">
        <v>2013</v>
      </c>
      <c r="I10" s="352">
        <v>0.68630000000000002</v>
      </c>
      <c r="J10" s="291" t="s">
        <v>88</v>
      </c>
      <c r="K10" s="291" t="s">
        <v>235</v>
      </c>
      <c r="L10" s="87"/>
      <c r="M10" s="87"/>
      <c r="N10" s="87"/>
      <c r="O10" s="87"/>
      <c r="P10" s="87"/>
      <c r="Q10" s="87"/>
      <c r="R10" s="87"/>
      <c r="S10" s="87"/>
      <c r="T10" s="87"/>
      <c r="U10" s="87"/>
      <c r="V10" s="87"/>
      <c r="W10" s="87"/>
      <c r="X10" s="87"/>
      <c r="Y10" s="87"/>
      <c r="Z10" s="87"/>
      <c r="AA10" s="87"/>
    </row>
    <row r="11" spans="1:29" s="157" customFormat="1" ht="15" customHeight="1">
      <c r="A11" s="291" t="s">
        <v>77</v>
      </c>
      <c r="B11" s="352" t="s">
        <v>704</v>
      </c>
      <c r="C11" s="352" t="s">
        <v>433</v>
      </c>
      <c r="D11" s="291" t="s">
        <v>234</v>
      </c>
      <c r="E11" s="293">
        <v>25</v>
      </c>
      <c r="F11" s="293">
        <v>25</v>
      </c>
      <c r="G11" s="293">
        <f>+Tableau1[[#This Row],[Capacité brute (MW)]]*Tableau1[[#This Row],[Part EDF]]</f>
        <v>17.157499999999999</v>
      </c>
      <c r="H11" s="294">
        <v>2013</v>
      </c>
      <c r="I11" s="352">
        <v>0.68630000000000002</v>
      </c>
      <c r="J11" s="291" t="s">
        <v>88</v>
      </c>
      <c r="K11" s="291" t="s">
        <v>235</v>
      </c>
      <c r="L11" s="87"/>
      <c r="M11" s="87"/>
      <c r="N11" s="87"/>
      <c r="O11" s="87"/>
      <c r="P11" s="87"/>
      <c r="Q11" s="87"/>
      <c r="R11" s="87"/>
      <c r="S11" s="87"/>
      <c r="T11" s="87"/>
      <c r="U11" s="87"/>
      <c r="V11" s="87"/>
      <c r="W11" s="87"/>
      <c r="X11" s="87"/>
      <c r="Y11" s="87"/>
      <c r="Z11" s="87"/>
      <c r="AA11" s="87"/>
    </row>
    <row r="12" spans="1:29" s="157" customFormat="1" ht="15" customHeight="1">
      <c r="A12" s="291" t="s">
        <v>77</v>
      </c>
      <c r="B12" s="352" t="s">
        <v>704</v>
      </c>
      <c r="C12" s="352" t="s">
        <v>434</v>
      </c>
      <c r="D12" s="291" t="s">
        <v>234</v>
      </c>
      <c r="E12" s="293">
        <v>64</v>
      </c>
      <c r="F12" s="293">
        <v>64</v>
      </c>
      <c r="G12" s="293">
        <f>+Tableau1[[#This Row],[Capacité brute (MW)]]*Tableau1[[#This Row],[Part EDF]]</f>
        <v>43.923200000000001</v>
      </c>
      <c r="H12" s="294">
        <v>2016</v>
      </c>
      <c r="I12" s="352">
        <v>0.68630000000000002</v>
      </c>
      <c r="J12" s="291" t="s">
        <v>88</v>
      </c>
      <c r="K12" s="291" t="s">
        <v>235</v>
      </c>
      <c r="L12" s="87"/>
      <c r="M12" s="87"/>
      <c r="N12" s="87"/>
      <c r="O12" s="87"/>
      <c r="P12" s="87"/>
      <c r="Q12" s="87"/>
      <c r="R12" s="87"/>
      <c r="S12" s="87"/>
      <c r="T12" s="87"/>
      <c r="U12" s="87"/>
      <c r="V12" s="87"/>
      <c r="W12" s="87"/>
      <c r="X12" s="87"/>
      <c r="Y12" s="87"/>
      <c r="Z12" s="87"/>
      <c r="AA12" s="87"/>
    </row>
    <row r="13" spans="1:29" s="157" customFormat="1" ht="15" customHeight="1">
      <c r="A13" s="291" t="s">
        <v>77</v>
      </c>
      <c r="B13" s="352" t="s">
        <v>704</v>
      </c>
      <c r="C13" s="352" t="s">
        <v>435</v>
      </c>
      <c r="D13" s="291" t="s">
        <v>234</v>
      </c>
      <c r="E13" s="293">
        <v>64</v>
      </c>
      <c r="F13" s="293">
        <v>64</v>
      </c>
      <c r="G13" s="293">
        <f>+Tableau1[[#This Row],[Capacité brute (MW)]]*Tableau1[[#This Row],[Part EDF]]</f>
        <v>43.923200000000001</v>
      </c>
      <c r="H13" s="294">
        <v>2016</v>
      </c>
      <c r="I13" s="352">
        <v>0.68630000000000002</v>
      </c>
      <c r="J13" s="291" t="s">
        <v>88</v>
      </c>
      <c r="K13" s="291" t="s">
        <v>235</v>
      </c>
      <c r="L13" s="87"/>
      <c r="M13" s="87"/>
      <c r="N13" s="87"/>
      <c r="O13" s="87"/>
      <c r="P13" s="87"/>
      <c r="Q13" s="87"/>
      <c r="R13" s="87"/>
      <c r="S13" s="87"/>
      <c r="T13" s="87"/>
      <c r="U13" s="87"/>
      <c r="V13" s="87"/>
      <c r="W13" s="87"/>
      <c r="X13" s="87"/>
      <c r="Y13" s="87"/>
      <c r="Z13" s="87"/>
      <c r="AA13" s="87"/>
    </row>
    <row r="14" spans="1:29" s="157" customFormat="1" ht="15" customHeight="1">
      <c r="A14" s="291" t="s">
        <v>77</v>
      </c>
      <c r="B14" s="319" t="s">
        <v>704</v>
      </c>
      <c r="C14" s="319" t="s">
        <v>804</v>
      </c>
      <c r="D14" s="319" t="s">
        <v>279</v>
      </c>
      <c r="E14" s="320">
        <v>2.35</v>
      </c>
      <c r="F14" s="320">
        <v>2.35</v>
      </c>
      <c r="G14" s="475">
        <f>+Tableau1[[#This Row],[Capacité brute (MW)]]*Tableau1[[#This Row],[Part EDF]]</f>
        <v>0.82253054999999997</v>
      </c>
      <c r="H14" s="474">
        <v>2020</v>
      </c>
      <c r="I14" s="321">
        <f>68.63%*51%</f>
        <v>0.35001299999999996</v>
      </c>
      <c r="J14" s="319" t="s">
        <v>88</v>
      </c>
      <c r="K14" s="291" t="s">
        <v>235</v>
      </c>
      <c r="L14" s="87"/>
      <c r="M14" s="87"/>
      <c r="N14" s="87"/>
      <c r="O14" s="87"/>
      <c r="P14" s="87"/>
      <c r="Q14" s="87"/>
      <c r="R14" s="87"/>
      <c r="S14" s="87"/>
      <c r="T14" s="87"/>
      <c r="U14" s="87"/>
      <c r="V14" s="87"/>
      <c r="W14" s="87"/>
      <c r="X14" s="87"/>
      <c r="Y14" s="87"/>
      <c r="Z14" s="87"/>
      <c r="AA14" s="87"/>
    </row>
    <row r="15" spans="1:29" s="157" customFormat="1" ht="15" customHeight="1">
      <c r="A15" s="291" t="s">
        <v>77</v>
      </c>
      <c r="B15" s="319" t="s">
        <v>704</v>
      </c>
      <c r="C15" s="319" t="s">
        <v>805</v>
      </c>
      <c r="D15" s="319" t="s">
        <v>279</v>
      </c>
      <c r="E15" s="320">
        <v>5.65</v>
      </c>
      <c r="F15" s="320">
        <v>5.65</v>
      </c>
      <c r="G15" s="475">
        <f>+Tableau1[[#This Row],[Capacité brute (MW)]]*Tableau1[[#This Row],[Part EDF]]</f>
        <v>3.8775950000000003</v>
      </c>
      <c r="H15" s="474">
        <v>2020</v>
      </c>
      <c r="I15" s="321">
        <v>0.68630000000000002</v>
      </c>
      <c r="J15" s="319" t="s">
        <v>88</v>
      </c>
      <c r="K15" s="291" t="s">
        <v>235</v>
      </c>
      <c r="L15" s="87"/>
      <c r="M15" s="87"/>
      <c r="N15" s="87"/>
      <c r="O15" s="87"/>
      <c r="P15" s="87"/>
      <c r="Q15" s="87"/>
      <c r="R15" s="87"/>
      <c r="S15" s="87"/>
      <c r="T15" s="87"/>
      <c r="U15" s="87"/>
      <c r="V15" s="87"/>
      <c r="W15" s="87"/>
      <c r="X15" s="87"/>
      <c r="Y15" s="87"/>
      <c r="Z15" s="87"/>
      <c r="AA15" s="87"/>
    </row>
    <row r="16" spans="1:29" s="157" customFormat="1" ht="15" customHeight="1">
      <c r="A16" s="291" t="s">
        <v>77</v>
      </c>
      <c r="B16" s="352" t="s">
        <v>704</v>
      </c>
      <c r="C16" s="352" t="s">
        <v>391</v>
      </c>
      <c r="D16" s="291" t="s">
        <v>279</v>
      </c>
      <c r="E16" s="293">
        <v>2</v>
      </c>
      <c r="F16" s="293">
        <v>2</v>
      </c>
      <c r="G16" s="293">
        <f>+Tableau1[[#This Row],[Capacité brute (MW)]]*Tableau1[[#This Row],[Part EDF]]</f>
        <v>1.3726</v>
      </c>
      <c r="H16" s="294">
        <v>2015</v>
      </c>
      <c r="I16" s="352">
        <v>0.68630000000000002</v>
      </c>
      <c r="J16" s="291" t="s">
        <v>88</v>
      </c>
      <c r="K16" s="291" t="s">
        <v>235</v>
      </c>
      <c r="L16" s="87"/>
      <c r="M16" s="87"/>
      <c r="N16" s="87"/>
      <c r="O16" s="87"/>
      <c r="P16" s="87"/>
      <c r="Q16" s="87"/>
      <c r="R16" s="87"/>
      <c r="S16" s="87"/>
      <c r="T16" s="87"/>
      <c r="U16" s="87"/>
      <c r="V16" s="87"/>
      <c r="W16" s="87"/>
      <c r="X16" s="87"/>
      <c r="Y16" s="87"/>
      <c r="Z16" s="87"/>
      <c r="AA16" s="87"/>
    </row>
    <row r="17" spans="1:27" s="157" customFormat="1" ht="15" customHeight="1">
      <c r="A17" s="291" t="s">
        <v>77</v>
      </c>
      <c r="B17" s="352" t="s">
        <v>704</v>
      </c>
      <c r="C17" s="352" t="s">
        <v>399</v>
      </c>
      <c r="D17" s="291" t="s">
        <v>279</v>
      </c>
      <c r="E17" s="293">
        <v>4</v>
      </c>
      <c r="F17" s="293">
        <v>4</v>
      </c>
      <c r="G17" s="293">
        <f>+Tableau1[[#This Row],[Capacité brute (MW)]]*Tableau1[[#This Row],[Part EDF]]</f>
        <v>2.7452000000000001</v>
      </c>
      <c r="H17" s="294">
        <v>2016</v>
      </c>
      <c r="I17" s="352">
        <v>0.68630000000000002</v>
      </c>
      <c r="J17" s="291" t="s">
        <v>88</v>
      </c>
      <c r="K17" s="291" t="s">
        <v>235</v>
      </c>
      <c r="L17" s="87"/>
      <c r="M17" s="87"/>
      <c r="N17" s="87"/>
      <c r="O17" s="87"/>
      <c r="P17" s="87"/>
      <c r="Q17" s="87"/>
      <c r="R17" s="87"/>
      <c r="S17" s="87"/>
      <c r="T17" s="87"/>
      <c r="U17" s="87"/>
      <c r="V17" s="87"/>
      <c r="W17" s="87"/>
      <c r="X17" s="87"/>
      <c r="Y17" s="87"/>
      <c r="Z17" s="87"/>
      <c r="AA17" s="87"/>
    </row>
    <row r="18" spans="1:27" s="157" customFormat="1" ht="15" customHeight="1">
      <c r="A18" s="291" t="s">
        <v>77</v>
      </c>
      <c r="B18" s="319" t="s">
        <v>704</v>
      </c>
      <c r="C18" s="319" t="s">
        <v>892</v>
      </c>
      <c r="D18" s="319" t="s">
        <v>279</v>
      </c>
      <c r="E18" s="320">
        <v>4.4000000000000004</v>
      </c>
      <c r="F18" s="320">
        <v>4.4000000000000004</v>
      </c>
      <c r="G18" s="475">
        <f>+Tableau1[[#This Row],[Capacité brute (MW)]]*Tableau1[[#This Row],[Part EDF]]</f>
        <v>3.0197200000000004</v>
      </c>
      <c r="H18" s="474">
        <v>2021</v>
      </c>
      <c r="I18" s="321">
        <v>0.68630000000000002</v>
      </c>
      <c r="J18" s="319" t="s">
        <v>88</v>
      </c>
      <c r="K18" s="291" t="s">
        <v>235</v>
      </c>
      <c r="L18" s="87"/>
      <c r="M18" s="87"/>
      <c r="N18" s="87"/>
      <c r="O18" s="87"/>
      <c r="P18" s="87"/>
      <c r="Q18" s="87"/>
      <c r="R18" s="87"/>
      <c r="S18" s="87"/>
      <c r="T18" s="87"/>
      <c r="U18" s="87"/>
      <c r="V18" s="87"/>
      <c r="W18" s="87"/>
      <c r="X18" s="87"/>
      <c r="Y18" s="87"/>
      <c r="Z18" s="87"/>
      <c r="AA18" s="87"/>
    </row>
    <row r="19" spans="1:27" s="157" customFormat="1" ht="15" customHeight="1">
      <c r="A19" s="291" t="s">
        <v>77</v>
      </c>
      <c r="B19" s="352" t="s">
        <v>704</v>
      </c>
      <c r="C19" s="352" t="s">
        <v>376</v>
      </c>
      <c r="D19" s="291" t="s">
        <v>279</v>
      </c>
      <c r="E19" s="293">
        <v>16</v>
      </c>
      <c r="F19" s="293">
        <v>16</v>
      </c>
      <c r="G19" s="293">
        <f>+Tableau1[[#This Row],[Capacité brute (MW)]]*Tableau1[[#This Row],[Part EDF]]</f>
        <v>10.9808</v>
      </c>
      <c r="H19" s="294">
        <v>2015</v>
      </c>
      <c r="I19" s="352">
        <v>0.68630000000000002</v>
      </c>
      <c r="J19" s="291" t="s">
        <v>88</v>
      </c>
      <c r="K19" s="291" t="s">
        <v>235</v>
      </c>
      <c r="L19" s="87"/>
      <c r="M19" s="87"/>
      <c r="N19" s="87"/>
      <c r="O19" s="87"/>
      <c r="P19" s="87"/>
      <c r="Q19" s="87"/>
      <c r="R19" s="87"/>
      <c r="S19" s="87"/>
      <c r="T19" s="87"/>
      <c r="U19" s="87"/>
      <c r="V19" s="87"/>
      <c r="W19" s="87"/>
      <c r="X19" s="87"/>
      <c r="Y19" s="87"/>
      <c r="Z19" s="87"/>
      <c r="AA19" s="87"/>
    </row>
    <row r="20" spans="1:27" s="157" customFormat="1" ht="15" customHeight="1">
      <c r="A20" s="291" t="s">
        <v>77</v>
      </c>
      <c r="B20" s="352" t="s">
        <v>704</v>
      </c>
      <c r="C20" s="352" t="s">
        <v>388</v>
      </c>
      <c r="D20" s="291" t="s">
        <v>279</v>
      </c>
      <c r="E20" s="293">
        <v>14</v>
      </c>
      <c r="F20" s="293">
        <v>14</v>
      </c>
      <c r="G20" s="293">
        <f>+Tableau1[[#This Row],[Capacité brute (MW)]]*Tableau1[[#This Row],[Part EDF]]</f>
        <v>9.6082000000000001</v>
      </c>
      <c r="H20" s="294">
        <v>2014</v>
      </c>
      <c r="I20" s="352">
        <v>0.68630000000000002</v>
      </c>
      <c r="J20" s="291" t="s">
        <v>88</v>
      </c>
      <c r="K20" s="291" t="s">
        <v>235</v>
      </c>
      <c r="L20" s="87"/>
      <c r="M20" s="87"/>
      <c r="N20" s="87"/>
      <c r="O20" s="87"/>
      <c r="P20" s="87"/>
      <c r="Q20" s="87"/>
      <c r="R20" s="87"/>
      <c r="S20" s="87"/>
      <c r="T20" s="87"/>
      <c r="U20" s="87"/>
      <c r="V20" s="87"/>
      <c r="W20" s="87"/>
      <c r="X20" s="87"/>
      <c r="Y20" s="87"/>
      <c r="Z20" s="87"/>
      <c r="AA20" s="87"/>
    </row>
    <row r="21" spans="1:27" s="157" customFormat="1" ht="15" customHeight="1">
      <c r="A21" s="291" t="s">
        <v>77</v>
      </c>
      <c r="B21" s="352" t="s">
        <v>704</v>
      </c>
      <c r="C21" s="352" t="s">
        <v>385</v>
      </c>
      <c r="D21" s="291" t="s">
        <v>279</v>
      </c>
      <c r="E21" s="293">
        <v>2.2999999999999998</v>
      </c>
      <c r="F21" s="293">
        <v>2.2999999999999998</v>
      </c>
      <c r="G21" s="293">
        <f>+Tableau1[[#This Row],[Capacité brute (MW)]]*Tableau1[[#This Row],[Part EDF]]</f>
        <v>1.5784899999999999</v>
      </c>
      <c r="H21" s="294">
        <v>2014</v>
      </c>
      <c r="I21" s="352">
        <v>0.68630000000000002</v>
      </c>
      <c r="J21" s="291" t="s">
        <v>88</v>
      </c>
      <c r="K21" s="291" t="s">
        <v>235</v>
      </c>
      <c r="L21" s="87"/>
      <c r="M21" s="87"/>
      <c r="N21" s="87"/>
      <c r="O21" s="87"/>
      <c r="P21" s="87"/>
      <c r="Q21" s="87"/>
      <c r="R21" s="87"/>
      <c r="S21" s="87"/>
      <c r="T21" s="87"/>
      <c r="U21" s="87"/>
      <c r="V21" s="87"/>
      <c r="W21" s="87"/>
      <c r="X21" s="87"/>
      <c r="Y21" s="87"/>
      <c r="Z21" s="87"/>
      <c r="AA21" s="87"/>
    </row>
    <row r="22" spans="1:27" s="157" customFormat="1" ht="15" customHeight="1">
      <c r="A22" s="291" t="s">
        <v>77</v>
      </c>
      <c r="B22" s="352" t="s">
        <v>704</v>
      </c>
      <c r="C22" s="352" t="s">
        <v>411</v>
      </c>
      <c r="D22" s="291" t="s">
        <v>279</v>
      </c>
      <c r="E22" s="293">
        <v>4.5999999999999996</v>
      </c>
      <c r="F22" s="293">
        <v>4.5999999999999996</v>
      </c>
      <c r="G22" s="293">
        <f>+Tableau1[[#This Row],[Capacité brute (MW)]]*Tableau1[[#This Row],[Part EDF]]</f>
        <v>3.1569799999999999</v>
      </c>
      <c r="H22" s="294">
        <v>2018</v>
      </c>
      <c r="I22" s="352">
        <v>0.68630000000000002</v>
      </c>
      <c r="J22" s="291" t="s">
        <v>88</v>
      </c>
      <c r="K22" s="291" t="s">
        <v>235</v>
      </c>
      <c r="L22" s="87"/>
      <c r="M22" s="87"/>
      <c r="N22" s="87"/>
      <c r="O22" s="87"/>
      <c r="P22" s="87"/>
      <c r="Q22" s="87"/>
      <c r="R22" s="87"/>
      <c r="S22" s="87"/>
      <c r="T22" s="87"/>
      <c r="U22" s="87"/>
      <c r="V22" s="87"/>
      <c r="W22" s="87"/>
      <c r="X22" s="87"/>
      <c r="Y22" s="87"/>
      <c r="Z22" s="87"/>
      <c r="AA22" s="87"/>
    </row>
    <row r="23" spans="1:27" s="157" customFormat="1" ht="15" customHeight="1">
      <c r="A23" s="291" t="s">
        <v>77</v>
      </c>
      <c r="B23" s="352" t="s">
        <v>704</v>
      </c>
      <c r="C23" s="352" t="s">
        <v>379</v>
      </c>
      <c r="D23" s="291" t="s">
        <v>279</v>
      </c>
      <c r="E23" s="293">
        <v>20.399999999999999</v>
      </c>
      <c r="F23" s="293">
        <v>20.399999999999999</v>
      </c>
      <c r="G23" s="293">
        <f>+Tableau1[[#This Row],[Capacité brute (MW)]]*Tableau1[[#This Row],[Part EDF]]</f>
        <v>14.00052</v>
      </c>
      <c r="H23" s="294">
        <v>2011</v>
      </c>
      <c r="I23" s="352">
        <v>0.68630000000000002</v>
      </c>
      <c r="J23" s="291" t="s">
        <v>88</v>
      </c>
      <c r="K23" s="291" t="s">
        <v>235</v>
      </c>
      <c r="L23" s="87"/>
      <c r="M23" s="87"/>
      <c r="N23" s="87"/>
      <c r="O23" s="87"/>
      <c r="P23" s="87"/>
      <c r="Q23" s="87"/>
      <c r="R23" s="87"/>
      <c r="S23" s="87"/>
      <c r="T23" s="87"/>
      <c r="U23" s="87"/>
      <c r="V23" s="87"/>
      <c r="W23" s="87"/>
      <c r="X23" s="87"/>
      <c r="Y23" s="87"/>
      <c r="Z23" s="87"/>
      <c r="AA23" s="87"/>
    </row>
    <row r="24" spans="1:27" s="157" customFormat="1" ht="15" customHeight="1">
      <c r="A24" s="291" t="s">
        <v>77</v>
      </c>
      <c r="B24" s="352" t="s">
        <v>704</v>
      </c>
      <c r="C24" s="352" t="s">
        <v>396</v>
      </c>
      <c r="D24" s="291" t="s">
        <v>279</v>
      </c>
      <c r="E24" s="293">
        <v>3.2</v>
      </c>
      <c r="F24" s="293">
        <v>3.2</v>
      </c>
      <c r="G24" s="293">
        <f>+Tableau1[[#This Row],[Capacité brute (MW)]]*Tableau1[[#This Row],[Part EDF]]</f>
        <v>2.1961600000000003</v>
      </c>
      <c r="H24" s="294">
        <v>2016</v>
      </c>
      <c r="I24" s="352">
        <v>0.68630000000000002</v>
      </c>
      <c r="J24" s="291" t="s">
        <v>88</v>
      </c>
      <c r="K24" s="291" t="s">
        <v>235</v>
      </c>
      <c r="L24" s="87"/>
      <c r="M24" s="87"/>
      <c r="N24" s="87"/>
      <c r="O24" s="87"/>
      <c r="P24" s="87"/>
      <c r="Q24" s="87"/>
      <c r="R24" s="87"/>
      <c r="S24" s="87"/>
      <c r="T24" s="87"/>
      <c r="U24" s="87"/>
      <c r="V24" s="87"/>
      <c r="W24" s="87"/>
      <c r="X24" s="87"/>
      <c r="Y24" s="87"/>
      <c r="Z24" s="87"/>
      <c r="AA24" s="87"/>
    </row>
    <row r="25" spans="1:27" s="157" customFormat="1" ht="15" customHeight="1">
      <c r="A25" s="291" t="s">
        <v>77</v>
      </c>
      <c r="B25" s="352" t="s">
        <v>704</v>
      </c>
      <c r="C25" s="352" t="s">
        <v>406</v>
      </c>
      <c r="D25" s="291" t="s">
        <v>279</v>
      </c>
      <c r="E25" s="293">
        <v>2.2000000000000002</v>
      </c>
      <c r="F25" s="293">
        <v>2.2000000000000002</v>
      </c>
      <c r="G25" s="293">
        <f>+Tableau1[[#This Row],[Capacité brute (MW)]]*Tableau1[[#This Row],[Part EDF]]</f>
        <v>1.5098600000000002</v>
      </c>
      <c r="H25" s="294">
        <v>2017</v>
      </c>
      <c r="I25" s="352">
        <v>0.68630000000000002</v>
      </c>
      <c r="J25" s="291" t="s">
        <v>88</v>
      </c>
      <c r="K25" s="291" t="s">
        <v>235</v>
      </c>
      <c r="L25" s="87"/>
      <c r="M25" s="87"/>
      <c r="N25" s="87"/>
      <c r="O25" s="87"/>
      <c r="P25" s="87"/>
      <c r="Q25" s="87"/>
      <c r="R25" s="87"/>
      <c r="S25" s="87"/>
      <c r="T25" s="87"/>
      <c r="U25" s="87"/>
      <c r="V25" s="87"/>
      <c r="W25" s="87"/>
      <c r="X25" s="87"/>
      <c r="Y25" s="87"/>
      <c r="Z25" s="87"/>
      <c r="AA25" s="87"/>
    </row>
    <row r="26" spans="1:27" s="157" customFormat="1" ht="15" customHeight="1">
      <c r="A26" s="291" t="s">
        <v>593</v>
      </c>
      <c r="B26" s="292" t="s">
        <v>704</v>
      </c>
      <c r="C26" s="291" t="s">
        <v>710</v>
      </c>
      <c r="D26" s="291" t="s">
        <v>279</v>
      </c>
      <c r="E26" s="293">
        <v>2.2000000000000002</v>
      </c>
      <c r="F26" s="293">
        <v>2.2000000000000002</v>
      </c>
      <c r="G26" s="293">
        <f>+Tableau1[[#This Row],[Capacité brute (MW)]]*Tableau1[[#This Row],[Part EDF]]</f>
        <v>1.5098600000000002</v>
      </c>
      <c r="H26" s="294">
        <v>2019</v>
      </c>
      <c r="I26" s="295">
        <v>0.68630000000000002</v>
      </c>
      <c r="J26" s="291" t="s">
        <v>88</v>
      </c>
      <c r="K26" s="291" t="s">
        <v>235</v>
      </c>
      <c r="L26" s="87"/>
      <c r="M26" s="87"/>
      <c r="N26" s="87"/>
      <c r="O26" s="87"/>
      <c r="P26" s="87"/>
      <c r="Q26" s="87"/>
      <c r="R26" s="87"/>
      <c r="S26" s="87"/>
      <c r="T26" s="87"/>
      <c r="U26" s="87"/>
      <c r="V26" s="87"/>
      <c r="W26" s="87"/>
      <c r="X26" s="87"/>
      <c r="Y26" s="87"/>
      <c r="Z26" s="87"/>
      <c r="AA26" s="87"/>
    </row>
    <row r="27" spans="1:27" s="157" customFormat="1" ht="15" customHeight="1">
      <c r="A27" s="291" t="s">
        <v>77</v>
      </c>
      <c r="B27" s="352" t="s">
        <v>704</v>
      </c>
      <c r="C27" s="352" t="s">
        <v>426</v>
      </c>
      <c r="D27" s="291" t="s">
        <v>181</v>
      </c>
      <c r="E27" s="293">
        <v>102.54</v>
      </c>
      <c r="F27" s="293">
        <v>102.54</v>
      </c>
      <c r="G27" s="293">
        <f>+Tableau1[[#This Row],[Capacité brute (MW)]]*Tableau1[[#This Row],[Part EDF]]</f>
        <v>70.373202000000006</v>
      </c>
      <c r="H27" s="294">
        <v>1982</v>
      </c>
      <c r="I27" s="352">
        <v>0.68630000000000002</v>
      </c>
      <c r="J27" s="291" t="s">
        <v>88</v>
      </c>
      <c r="K27" s="291" t="s">
        <v>235</v>
      </c>
      <c r="L27" s="87"/>
      <c r="M27" s="87"/>
      <c r="N27" s="87"/>
      <c r="O27" s="87"/>
      <c r="P27" s="87"/>
      <c r="Q27" s="87"/>
      <c r="R27" s="87"/>
      <c r="S27" s="87"/>
      <c r="T27" s="87"/>
      <c r="U27" s="87"/>
      <c r="V27" s="87"/>
      <c r="W27" s="87"/>
      <c r="X27" s="87"/>
      <c r="Y27" s="87"/>
      <c r="Z27" s="87"/>
      <c r="AA27" s="87"/>
    </row>
    <row r="28" spans="1:27" s="157" customFormat="1" ht="15" customHeight="1">
      <c r="A28" s="291" t="s">
        <v>77</v>
      </c>
      <c r="B28" s="352" t="s">
        <v>704</v>
      </c>
      <c r="C28" s="352" t="s">
        <v>427</v>
      </c>
      <c r="D28" s="291" t="s">
        <v>181</v>
      </c>
      <c r="E28" s="293">
        <v>105.8</v>
      </c>
      <c r="F28" s="293">
        <v>105.8</v>
      </c>
      <c r="G28" s="293">
        <f>+Tableau1[[#This Row],[Capacité brute (MW)]]*Tableau1[[#This Row],[Part EDF]]</f>
        <v>72.61054</v>
      </c>
      <c r="H28" s="294">
        <v>1985</v>
      </c>
      <c r="I28" s="352">
        <v>0.68630000000000002</v>
      </c>
      <c r="J28" s="291" t="s">
        <v>88</v>
      </c>
      <c r="K28" s="291" t="s">
        <v>235</v>
      </c>
      <c r="L28" s="87"/>
      <c r="M28" s="87"/>
      <c r="N28" s="87"/>
      <c r="O28" s="87"/>
      <c r="P28" s="87"/>
      <c r="Q28" s="87"/>
      <c r="R28" s="87"/>
      <c r="S28" s="87"/>
      <c r="T28" s="87"/>
      <c r="U28" s="87"/>
      <c r="V28" s="87"/>
      <c r="W28" s="87"/>
      <c r="X28" s="87"/>
      <c r="Y28" s="87"/>
      <c r="Z28" s="87"/>
      <c r="AA28" s="87"/>
    </row>
    <row r="29" spans="1:27" s="157" customFormat="1" ht="15" customHeight="1">
      <c r="A29" s="291" t="s">
        <v>77</v>
      </c>
      <c r="B29" s="319" t="s">
        <v>704</v>
      </c>
      <c r="C29" s="319" t="s">
        <v>806</v>
      </c>
      <c r="D29" s="319" t="s">
        <v>279</v>
      </c>
      <c r="E29" s="320">
        <v>2.35</v>
      </c>
      <c r="F29" s="320">
        <v>2.35</v>
      </c>
      <c r="G29" s="475">
        <f>+Tableau1[[#This Row],[Capacité brute (MW)]]*Tableau1[[#This Row],[Part EDF]]</f>
        <v>0.82253054999999997</v>
      </c>
      <c r="H29" s="474">
        <v>2020</v>
      </c>
      <c r="I29" s="321">
        <f>68.63%*51%</f>
        <v>0.35001299999999996</v>
      </c>
      <c r="J29" s="319" t="s">
        <v>88</v>
      </c>
      <c r="K29" s="291" t="s">
        <v>235</v>
      </c>
      <c r="L29" s="87"/>
      <c r="M29" s="87"/>
      <c r="N29" s="87"/>
      <c r="O29" s="87"/>
      <c r="P29" s="87"/>
      <c r="Q29" s="87"/>
      <c r="R29" s="87"/>
      <c r="S29" s="87"/>
      <c r="T29" s="87"/>
      <c r="U29" s="87"/>
      <c r="V29" s="87"/>
      <c r="W29" s="87"/>
      <c r="X29" s="87"/>
      <c r="Y29" s="87"/>
      <c r="Z29" s="87"/>
      <c r="AA29" s="87"/>
    </row>
    <row r="30" spans="1:27" s="157" customFormat="1" ht="15" customHeight="1">
      <c r="A30" s="291" t="s">
        <v>77</v>
      </c>
      <c r="B30" s="352" t="s">
        <v>704</v>
      </c>
      <c r="C30" s="352" t="s">
        <v>384</v>
      </c>
      <c r="D30" s="291" t="s">
        <v>279</v>
      </c>
      <c r="E30" s="293">
        <v>2.2999999999999998</v>
      </c>
      <c r="F30" s="293">
        <v>2.2999999999999998</v>
      </c>
      <c r="G30" s="293">
        <f>+Tableau1[[#This Row],[Capacité brute (MW)]]*Tableau1[[#This Row],[Part EDF]]</f>
        <v>1.5784899999999999</v>
      </c>
      <c r="H30" s="294">
        <v>2014</v>
      </c>
      <c r="I30" s="352">
        <v>0.68630000000000002</v>
      </c>
      <c r="J30" s="291" t="s">
        <v>88</v>
      </c>
      <c r="K30" s="291" t="s">
        <v>235</v>
      </c>
      <c r="L30" s="87"/>
      <c r="M30" s="87"/>
      <c r="N30" s="87"/>
      <c r="O30" s="87"/>
      <c r="P30" s="87"/>
      <c r="Q30" s="87"/>
      <c r="R30" s="87"/>
      <c r="S30" s="87"/>
      <c r="T30" s="87"/>
      <c r="U30" s="87"/>
      <c r="V30" s="87"/>
      <c r="W30" s="87"/>
      <c r="X30" s="87"/>
      <c r="Y30" s="87"/>
      <c r="Z30" s="87"/>
      <c r="AA30" s="87"/>
    </row>
    <row r="31" spans="1:27" s="157" customFormat="1" ht="15" customHeight="1">
      <c r="A31" s="291" t="s">
        <v>77</v>
      </c>
      <c r="B31" s="352" t="s">
        <v>704</v>
      </c>
      <c r="C31" s="352" t="s">
        <v>402</v>
      </c>
      <c r="D31" s="291" t="s">
        <v>279</v>
      </c>
      <c r="E31" s="293">
        <v>2.2999999999999998</v>
      </c>
      <c r="F31" s="293">
        <v>2.2999999999999998</v>
      </c>
      <c r="G31" s="293">
        <f>+Tableau1[[#This Row],[Capacité brute (MW)]]*Tableau1[[#This Row],[Part EDF]]</f>
        <v>1.5784899999999999</v>
      </c>
      <c r="H31" s="294">
        <v>2017</v>
      </c>
      <c r="I31" s="352">
        <v>0.68630000000000002</v>
      </c>
      <c r="J31" s="291" t="s">
        <v>88</v>
      </c>
      <c r="K31" s="291" t="s">
        <v>235</v>
      </c>
      <c r="L31" s="87"/>
      <c r="M31" s="87"/>
      <c r="N31" s="87"/>
      <c r="O31" s="87"/>
      <c r="P31" s="87"/>
      <c r="Q31" s="87"/>
      <c r="R31" s="87"/>
      <c r="S31" s="87"/>
      <c r="T31" s="87"/>
      <c r="U31" s="87"/>
      <c r="V31" s="87"/>
      <c r="W31" s="87"/>
      <c r="X31" s="87"/>
      <c r="Y31" s="87"/>
      <c r="Z31" s="87"/>
      <c r="AA31" s="87"/>
    </row>
    <row r="32" spans="1:27" s="157" customFormat="1" ht="15" customHeight="1">
      <c r="A32" s="291" t="s">
        <v>77</v>
      </c>
      <c r="B32" s="352" t="s">
        <v>704</v>
      </c>
      <c r="C32" s="352" t="s">
        <v>409</v>
      </c>
      <c r="D32" s="291" t="s">
        <v>279</v>
      </c>
      <c r="E32" s="293">
        <v>9.6</v>
      </c>
      <c r="F32" s="293">
        <v>9.6</v>
      </c>
      <c r="G32" s="293">
        <f>+Tableau1[[#This Row],[Capacité brute (MW)]]*Tableau1[[#This Row],[Part EDF]]</f>
        <v>6.5884799999999997</v>
      </c>
      <c r="H32" s="294">
        <v>2017</v>
      </c>
      <c r="I32" s="352">
        <v>0.68630000000000002</v>
      </c>
      <c r="J32" s="291" t="s">
        <v>88</v>
      </c>
      <c r="K32" s="291" t="s">
        <v>235</v>
      </c>
      <c r="L32" s="87"/>
      <c r="M32" s="87"/>
      <c r="N32" s="87"/>
      <c r="O32" s="87"/>
      <c r="P32" s="87"/>
      <c r="Q32" s="87"/>
      <c r="R32" s="87"/>
      <c r="S32" s="87"/>
      <c r="T32" s="87"/>
      <c r="U32" s="87"/>
      <c r="V32" s="87"/>
      <c r="W32" s="87"/>
      <c r="X32" s="87"/>
      <c r="Y32" s="87"/>
      <c r="Z32" s="87"/>
      <c r="AA32" s="87"/>
    </row>
    <row r="33" spans="1:27" s="157" customFormat="1" ht="15" customHeight="1">
      <c r="A33" s="291" t="s">
        <v>77</v>
      </c>
      <c r="B33" s="352" t="s">
        <v>704</v>
      </c>
      <c r="C33" s="352" t="s">
        <v>372</v>
      </c>
      <c r="D33" s="291" t="s">
        <v>279</v>
      </c>
      <c r="E33" s="293">
        <v>12</v>
      </c>
      <c r="F33" s="293">
        <v>12</v>
      </c>
      <c r="G33" s="293">
        <f>+Tableau1[[#This Row],[Capacité brute (MW)]]*Tableau1[[#This Row],[Part EDF]]</f>
        <v>8.2355999999999998</v>
      </c>
      <c r="H33" s="294">
        <v>2007</v>
      </c>
      <c r="I33" s="352">
        <v>0.68630000000000002</v>
      </c>
      <c r="J33" s="291" t="s">
        <v>88</v>
      </c>
      <c r="K33" s="291" t="s">
        <v>235</v>
      </c>
      <c r="L33" s="87"/>
      <c r="M33" s="87"/>
      <c r="N33" s="87"/>
      <c r="O33" s="87"/>
      <c r="P33" s="87"/>
      <c r="Q33" s="87"/>
      <c r="R33" s="87"/>
      <c r="S33" s="87"/>
      <c r="T33" s="87"/>
      <c r="U33" s="87"/>
      <c r="V33" s="87"/>
      <c r="W33" s="87"/>
      <c r="X33" s="87"/>
      <c r="Y33" s="87"/>
      <c r="Z33" s="87"/>
      <c r="AA33" s="87"/>
    </row>
    <row r="34" spans="1:27" s="157" customFormat="1" ht="15" customHeight="1">
      <c r="A34" s="291" t="s">
        <v>79</v>
      </c>
      <c r="B34" s="352" t="s">
        <v>873</v>
      </c>
      <c r="C34" s="352" t="s">
        <v>913</v>
      </c>
      <c r="D34" s="291" t="s">
        <v>279</v>
      </c>
      <c r="E34" s="293">
        <v>302</v>
      </c>
      <c r="F34" s="293">
        <v>0</v>
      </c>
      <c r="G34" s="293">
        <f>Tableau1[[#This Row],[Capacité brute (MW)]]*Tableau1[[#This Row],[Part EDF]]</f>
        <v>37.75</v>
      </c>
      <c r="H34" s="355">
        <v>2019</v>
      </c>
      <c r="I34" s="295">
        <v>0.125</v>
      </c>
      <c r="J34" s="291" t="s">
        <v>86</v>
      </c>
      <c r="K34" s="291" t="s">
        <v>235</v>
      </c>
      <c r="L34" s="87"/>
      <c r="M34" s="87"/>
      <c r="N34" s="87"/>
      <c r="O34" s="87"/>
      <c r="P34" s="87"/>
      <c r="Q34" s="87"/>
      <c r="R34" s="87"/>
      <c r="S34" s="87"/>
      <c r="T34" s="87"/>
      <c r="U34" s="87"/>
      <c r="V34" s="87"/>
      <c r="W34" s="87"/>
      <c r="X34" s="87"/>
      <c r="Y34" s="87"/>
      <c r="Z34" s="87"/>
      <c r="AA34" s="87"/>
    </row>
    <row r="35" spans="1:27" s="157" customFormat="1" ht="15" customHeight="1">
      <c r="A35" s="291" t="s">
        <v>79</v>
      </c>
      <c r="B35" s="352" t="s">
        <v>873</v>
      </c>
      <c r="C35" s="352" t="s">
        <v>914</v>
      </c>
      <c r="D35" s="291" t="s">
        <v>279</v>
      </c>
      <c r="E35" s="293">
        <v>200</v>
      </c>
      <c r="F35" s="293">
        <v>0</v>
      </c>
      <c r="G35" s="293">
        <f>Tableau1[[#This Row],[Capacité brute (MW)]]*Tableau1[[#This Row],[Part EDF]]</f>
        <v>25</v>
      </c>
      <c r="H35" s="355">
        <v>2021</v>
      </c>
      <c r="I35" s="295">
        <v>0.125</v>
      </c>
      <c r="J35" s="291" t="s">
        <v>86</v>
      </c>
      <c r="K35" s="291" t="s">
        <v>235</v>
      </c>
      <c r="L35" s="87"/>
      <c r="M35" s="87"/>
      <c r="N35" s="87"/>
      <c r="O35" s="87"/>
      <c r="P35" s="87"/>
      <c r="Q35" s="87"/>
      <c r="R35" s="87"/>
      <c r="S35" s="87"/>
      <c r="T35" s="87"/>
      <c r="U35" s="87"/>
      <c r="V35" s="87"/>
      <c r="W35" s="87"/>
      <c r="X35" s="87"/>
      <c r="Y35" s="87"/>
      <c r="Z35" s="87"/>
      <c r="AA35" s="87"/>
    </row>
    <row r="36" spans="1:27" s="157" customFormat="1" ht="15" customHeight="1">
      <c r="A36" s="291" t="s">
        <v>593</v>
      </c>
      <c r="B36" s="352" t="s">
        <v>704</v>
      </c>
      <c r="C36" s="352" t="s">
        <v>594</v>
      </c>
      <c r="D36" s="291" t="s">
        <v>279</v>
      </c>
      <c r="E36" s="293">
        <v>2.35</v>
      </c>
      <c r="F36" s="293">
        <v>2.35</v>
      </c>
      <c r="G36" s="293">
        <f>+Tableau1[[#This Row],[Capacité brute (MW)]]*Tableau1[[#This Row],[Part EDF]]</f>
        <v>1.612805</v>
      </c>
      <c r="H36" s="294">
        <v>2018</v>
      </c>
      <c r="I36" s="352">
        <v>0.68630000000000002</v>
      </c>
      <c r="J36" s="291" t="s">
        <v>88</v>
      </c>
      <c r="K36" s="291" t="s">
        <v>235</v>
      </c>
      <c r="L36" s="87"/>
      <c r="M36" s="87"/>
      <c r="N36" s="87"/>
      <c r="O36" s="87"/>
      <c r="P36" s="87"/>
      <c r="Q36" s="87"/>
      <c r="R36" s="87"/>
      <c r="S36" s="87"/>
      <c r="T36" s="87"/>
      <c r="U36" s="87"/>
      <c r="V36" s="87"/>
      <c r="W36" s="87"/>
      <c r="X36" s="87"/>
      <c r="Y36" s="87"/>
      <c r="Z36" s="87"/>
      <c r="AA36" s="87"/>
    </row>
    <row r="37" spans="1:27" s="157" customFormat="1" ht="15" customHeight="1">
      <c r="A37" s="291" t="s">
        <v>77</v>
      </c>
      <c r="B37" s="352" t="s">
        <v>704</v>
      </c>
      <c r="C37" s="352" t="s">
        <v>421</v>
      </c>
      <c r="D37" s="291" t="s">
        <v>221</v>
      </c>
      <c r="E37" s="293">
        <v>0.86</v>
      </c>
      <c r="F37" s="293">
        <v>0.86</v>
      </c>
      <c r="G37" s="293">
        <f>+Tableau1[[#This Row],[Capacité brute (MW)]]*Tableau1[[#This Row],[Part EDF]]</f>
        <v>0.59021800000000002</v>
      </c>
      <c r="H37" s="294">
        <v>1993</v>
      </c>
      <c r="I37" s="352">
        <v>0.68630000000000002</v>
      </c>
      <c r="J37" s="291" t="s">
        <v>88</v>
      </c>
      <c r="K37" s="291" t="s">
        <v>235</v>
      </c>
      <c r="L37" s="87"/>
      <c r="M37" s="87"/>
      <c r="N37" s="87"/>
      <c r="O37" s="87"/>
      <c r="P37" s="87"/>
      <c r="Q37" s="87"/>
      <c r="R37" s="87"/>
      <c r="S37" s="87"/>
      <c r="T37" s="87"/>
      <c r="U37" s="87"/>
      <c r="V37" s="87"/>
      <c r="W37" s="87"/>
      <c r="X37" s="87"/>
      <c r="Y37" s="87"/>
      <c r="Z37" s="87"/>
      <c r="AA37" s="87"/>
    </row>
    <row r="38" spans="1:27" s="157" customFormat="1" ht="15" customHeight="1">
      <c r="A38" s="291" t="s">
        <v>77</v>
      </c>
      <c r="B38" s="352" t="s">
        <v>704</v>
      </c>
      <c r="C38" s="352" t="s">
        <v>416</v>
      </c>
      <c r="D38" s="291" t="s">
        <v>279</v>
      </c>
      <c r="E38" s="293">
        <v>12.25</v>
      </c>
      <c r="F38" s="293">
        <v>12.25</v>
      </c>
      <c r="G38" s="293">
        <f>+Tableau1[[#This Row],[Capacité brute (MW)]]*Tableau1[[#This Row],[Part EDF]]</f>
        <v>8.4071750000000005</v>
      </c>
      <c r="H38" s="294">
        <v>2018</v>
      </c>
      <c r="I38" s="352">
        <v>0.68630000000000002</v>
      </c>
      <c r="J38" s="291" t="s">
        <v>88</v>
      </c>
      <c r="K38" s="291" t="s">
        <v>235</v>
      </c>
      <c r="L38" s="87"/>
      <c r="M38" s="87"/>
      <c r="N38" s="87"/>
      <c r="O38" s="87"/>
      <c r="P38" s="87"/>
      <c r="Q38" s="87"/>
      <c r="R38" s="87"/>
      <c r="S38" s="87"/>
      <c r="T38" s="87"/>
      <c r="U38" s="87"/>
      <c r="V38" s="87"/>
      <c r="W38" s="87"/>
      <c r="X38" s="87"/>
      <c r="Y38" s="87"/>
      <c r="Z38" s="87"/>
      <c r="AA38" s="87"/>
    </row>
    <row r="39" spans="1:27" s="157" customFormat="1" ht="15" customHeight="1">
      <c r="A39" s="291" t="s">
        <v>77</v>
      </c>
      <c r="B39" s="319" t="s">
        <v>704</v>
      </c>
      <c r="C39" s="319" t="s">
        <v>891</v>
      </c>
      <c r="D39" s="319" t="s">
        <v>279</v>
      </c>
      <c r="E39" s="320">
        <v>2.2000000000000002</v>
      </c>
      <c r="F39" s="320">
        <v>2.2000000000000002</v>
      </c>
      <c r="G39" s="475">
        <f>+Tableau1[[#This Row],[Capacité brute (MW)]]*Tableau1[[#This Row],[Part EDF]]</f>
        <v>0.83042300000000002</v>
      </c>
      <c r="H39" s="474">
        <v>2021</v>
      </c>
      <c r="I39" s="321">
        <f>68.63%*55%</f>
        <v>0.37746499999999999</v>
      </c>
      <c r="J39" s="319" t="s">
        <v>88</v>
      </c>
      <c r="K39" s="291" t="s">
        <v>235</v>
      </c>
      <c r="L39" s="87"/>
      <c r="M39" s="87"/>
      <c r="N39" s="87"/>
      <c r="O39" s="87"/>
      <c r="P39" s="87"/>
      <c r="Q39" s="87"/>
      <c r="R39" s="87"/>
      <c r="S39" s="87"/>
      <c r="T39" s="87"/>
      <c r="U39" s="87"/>
      <c r="V39" s="87"/>
      <c r="W39" s="87"/>
      <c r="X39" s="87"/>
      <c r="Y39" s="87"/>
      <c r="Z39" s="87"/>
      <c r="AA39" s="87"/>
    </row>
    <row r="40" spans="1:27" s="157" customFormat="1" ht="15" customHeight="1">
      <c r="A40" s="291" t="s">
        <v>77</v>
      </c>
      <c r="B40" s="352" t="s">
        <v>704</v>
      </c>
      <c r="C40" s="352" t="s">
        <v>430</v>
      </c>
      <c r="D40" s="291" t="s">
        <v>216</v>
      </c>
      <c r="E40" s="293">
        <v>2.7E-2</v>
      </c>
      <c r="F40" s="293">
        <v>2.7E-2</v>
      </c>
      <c r="G40" s="293">
        <f>+Tableau1[[#This Row],[Capacité brute (MW)]]*Tableau1[[#This Row],[Part EDF]]</f>
        <v>1.8530100000000001E-2</v>
      </c>
      <c r="H40" s="294">
        <v>2011</v>
      </c>
      <c r="I40" s="352">
        <v>0.68630000000000002</v>
      </c>
      <c r="J40" s="291" t="s">
        <v>88</v>
      </c>
      <c r="K40" s="291" t="s">
        <v>235</v>
      </c>
      <c r="L40" s="87"/>
      <c r="M40" s="87"/>
      <c r="N40" s="87"/>
      <c r="O40" s="87"/>
      <c r="P40" s="87"/>
      <c r="Q40" s="87"/>
      <c r="R40" s="87"/>
      <c r="S40" s="87"/>
      <c r="T40" s="87"/>
      <c r="U40" s="87"/>
      <c r="V40" s="87"/>
      <c r="W40" s="87"/>
      <c r="X40" s="87"/>
      <c r="Y40" s="87"/>
      <c r="Z40" s="87"/>
      <c r="AA40" s="87"/>
    </row>
    <row r="41" spans="1:27" s="157" customFormat="1" ht="15" customHeight="1">
      <c r="A41" s="291" t="s">
        <v>77</v>
      </c>
      <c r="B41" s="352" t="s">
        <v>704</v>
      </c>
      <c r="C41" s="352" t="s">
        <v>407</v>
      </c>
      <c r="D41" s="291" t="s">
        <v>279</v>
      </c>
      <c r="E41" s="293">
        <v>6.6000000000000005</v>
      </c>
      <c r="F41" s="293">
        <v>6.6000000000000005</v>
      </c>
      <c r="G41" s="293">
        <f>+Tableau1[[#This Row],[Capacité brute (MW)]]*Tableau1[[#This Row],[Part EDF]]</f>
        <v>2.7177479999999998</v>
      </c>
      <c r="H41" s="294">
        <v>2017</v>
      </c>
      <c r="I41" s="352">
        <f>68.63%*60%</f>
        <v>0.41177999999999992</v>
      </c>
      <c r="J41" s="291" t="s">
        <v>88</v>
      </c>
      <c r="K41" s="291" t="s">
        <v>235</v>
      </c>
      <c r="L41" s="87"/>
      <c r="M41" s="87"/>
      <c r="N41" s="87"/>
      <c r="O41" s="87"/>
      <c r="P41" s="87"/>
      <c r="Q41" s="87"/>
      <c r="R41" s="87"/>
      <c r="S41" s="87"/>
      <c r="T41" s="87"/>
      <c r="U41" s="87"/>
      <c r="V41" s="87"/>
      <c r="W41" s="87"/>
      <c r="X41" s="87"/>
      <c r="Y41" s="87"/>
      <c r="Z41" s="87"/>
      <c r="AA41" s="87"/>
    </row>
    <row r="42" spans="1:27" s="157" customFormat="1" ht="15" customHeight="1">
      <c r="A42" s="291" t="s">
        <v>77</v>
      </c>
      <c r="B42" s="319" t="s">
        <v>704</v>
      </c>
      <c r="C42" s="319" t="s">
        <v>898</v>
      </c>
      <c r="D42" s="319" t="s">
        <v>279</v>
      </c>
      <c r="E42" s="320">
        <v>4.4000000000000004</v>
      </c>
      <c r="F42" s="320">
        <v>4.4000000000000004</v>
      </c>
      <c r="G42" s="475">
        <f>+Tableau1[[#This Row],[Capacité brute (MW)]]*Tableau1[[#This Row],[Part EDF]]</f>
        <v>1.5400571999999999</v>
      </c>
      <c r="H42" s="474">
        <v>2021</v>
      </c>
      <c r="I42" s="321">
        <f>51%*68.63%</f>
        <v>0.35001299999999996</v>
      </c>
      <c r="J42" s="319" t="s">
        <v>88</v>
      </c>
      <c r="K42" s="291" t="s">
        <v>235</v>
      </c>
      <c r="L42" s="87"/>
      <c r="M42" s="87"/>
      <c r="N42" s="87"/>
      <c r="O42" s="87"/>
      <c r="P42" s="87"/>
      <c r="Q42" s="87"/>
      <c r="R42" s="87"/>
      <c r="S42" s="87"/>
      <c r="T42" s="87"/>
      <c r="U42" s="87"/>
      <c r="V42" s="87"/>
      <c r="W42" s="87"/>
      <c r="X42" s="87"/>
      <c r="Y42" s="87"/>
      <c r="Z42" s="87"/>
      <c r="AA42" s="87"/>
    </row>
    <row r="43" spans="1:27" s="157" customFormat="1" ht="15" customHeight="1">
      <c r="A43" s="291" t="s">
        <v>77</v>
      </c>
      <c r="B43" s="352" t="s">
        <v>704</v>
      </c>
      <c r="C43" s="352" t="s">
        <v>422</v>
      </c>
      <c r="D43" s="291" t="s">
        <v>221</v>
      </c>
      <c r="E43" s="293">
        <v>5</v>
      </c>
      <c r="F43" s="293">
        <v>5</v>
      </c>
      <c r="G43" s="293">
        <f>+Tableau1[[#This Row],[Capacité brute (MW)]]*Tableau1[[#This Row],[Part EDF]]</f>
        <v>3.4315000000000002</v>
      </c>
      <c r="H43" s="294">
        <v>1988</v>
      </c>
      <c r="I43" s="352">
        <v>0.68630000000000002</v>
      </c>
      <c r="J43" s="291" t="s">
        <v>88</v>
      </c>
      <c r="K43" s="291" t="s">
        <v>235</v>
      </c>
      <c r="L43" s="87"/>
      <c r="M43" s="87"/>
      <c r="N43" s="87"/>
      <c r="O43" s="87"/>
      <c r="P43" s="87"/>
      <c r="Q43" s="87"/>
      <c r="R43" s="87"/>
      <c r="S43" s="87"/>
      <c r="T43" s="87"/>
      <c r="U43" s="87"/>
      <c r="V43" s="87"/>
      <c r="W43" s="87"/>
      <c r="X43" s="87"/>
      <c r="Y43" s="87"/>
      <c r="Z43" s="87"/>
      <c r="AA43" s="87"/>
    </row>
    <row r="44" spans="1:27" s="157" customFormat="1" ht="15" customHeight="1">
      <c r="A44" s="291" t="s">
        <v>77</v>
      </c>
      <c r="B44" s="352" t="s">
        <v>704</v>
      </c>
      <c r="C44" s="352" t="s">
        <v>745</v>
      </c>
      <c r="D44" s="291" t="s">
        <v>234</v>
      </c>
      <c r="E44" s="354">
        <v>39</v>
      </c>
      <c r="F44" s="354">
        <v>39</v>
      </c>
      <c r="G44" s="354">
        <f>+Tableau1[[#This Row],[Capacité brute (MW)]]*Tableau1[[#This Row],[Part EDF]]</f>
        <v>26.765700000000002</v>
      </c>
      <c r="H44" s="355">
        <v>2019</v>
      </c>
      <c r="I44" s="352">
        <v>0.68630000000000002</v>
      </c>
      <c r="J44" s="291" t="s">
        <v>88</v>
      </c>
      <c r="K44" s="291" t="s">
        <v>235</v>
      </c>
      <c r="L44" s="87"/>
      <c r="M44" s="87"/>
      <c r="N44" s="87"/>
      <c r="O44" s="87"/>
      <c r="P44" s="87"/>
      <c r="Q44" s="87"/>
      <c r="R44" s="87"/>
      <c r="S44" s="87"/>
      <c r="T44" s="87"/>
      <c r="U44" s="87"/>
      <c r="V44" s="87"/>
      <c r="W44" s="87"/>
      <c r="X44" s="87"/>
      <c r="Y44" s="87"/>
      <c r="Z44" s="87"/>
      <c r="AA44" s="87"/>
    </row>
    <row r="45" spans="1:27" s="157" customFormat="1" ht="15" customHeight="1">
      <c r="A45" s="291" t="s">
        <v>77</v>
      </c>
      <c r="B45" s="352" t="s">
        <v>704</v>
      </c>
      <c r="C45" s="352" t="s">
        <v>436</v>
      </c>
      <c r="D45" s="291" t="s">
        <v>234</v>
      </c>
      <c r="E45" s="293">
        <v>58</v>
      </c>
      <c r="F45" s="293">
        <v>58</v>
      </c>
      <c r="G45" s="293">
        <f>+Tableau1[[#This Row],[Capacité brute (MW)]]*Tableau1[[#This Row],[Part EDF]]</f>
        <v>39.805399999999999</v>
      </c>
      <c r="H45" s="294">
        <v>2012</v>
      </c>
      <c r="I45" s="352">
        <v>0.68630000000000002</v>
      </c>
      <c r="J45" s="291" t="s">
        <v>88</v>
      </c>
      <c r="K45" s="291" t="s">
        <v>235</v>
      </c>
      <c r="L45" s="87"/>
      <c r="M45" s="87"/>
      <c r="N45" s="87"/>
      <c r="O45" s="87"/>
      <c r="P45" s="87"/>
      <c r="Q45" s="87"/>
      <c r="R45" s="87"/>
      <c r="S45" s="87"/>
      <c r="T45" s="87"/>
      <c r="U45" s="87"/>
      <c r="V45" s="87"/>
      <c r="W45" s="87"/>
      <c r="X45" s="87"/>
      <c r="Y45" s="87"/>
      <c r="Z45" s="87"/>
      <c r="AA45" s="87"/>
    </row>
    <row r="46" spans="1:27" s="157" customFormat="1" ht="15" customHeight="1">
      <c r="A46" s="291" t="s">
        <v>77</v>
      </c>
      <c r="B46" s="352" t="s">
        <v>704</v>
      </c>
      <c r="C46" s="352" t="s">
        <v>437</v>
      </c>
      <c r="D46" s="291" t="s">
        <v>234</v>
      </c>
      <c r="E46" s="293">
        <v>58</v>
      </c>
      <c r="F46" s="293">
        <v>58</v>
      </c>
      <c r="G46" s="293">
        <f>+Tableau1[[#This Row],[Capacité brute (MW)]]*Tableau1[[#This Row],[Part EDF]]</f>
        <v>39.805399999999999</v>
      </c>
      <c r="H46" s="294">
        <v>2012</v>
      </c>
      <c r="I46" s="352">
        <v>0.68630000000000002</v>
      </c>
      <c r="J46" s="291" t="s">
        <v>88</v>
      </c>
      <c r="K46" s="291" t="s">
        <v>235</v>
      </c>
      <c r="L46" s="87"/>
      <c r="M46" s="87"/>
      <c r="N46" s="87"/>
      <c r="O46" s="87"/>
      <c r="P46" s="87"/>
      <c r="Q46" s="87"/>
      <c r="R46" s="87"/>
      <c r="S46" s="87"/>
      <c r="T46" s="87"/>
      <c r="U46" s="87"/>
      <c r="V46" s="87"/>
      <c r="W46" s="87"/>
      <c r="X46" s="87"/>
      <c r="Y46" s="87"/>
      <c r="Z46" s="87"/>
      <c r="AA46" s="87"/>
    </row>
    <row r="47" spans="1:27" s="157" customFormat="1" ht="15" customHeight="1">
      <c r="A47" s="291" t="s">
        <v>77</v>
      </c>
      <c r="B47" s="352" t="s">
        <v>704</v>
      </c>
      <c r="C47" s="352" t="s">
        <v>438</v>
      </c>
      <c r="D47" s="291" t="s">
        <v>238</v>
      </c>
      <c r="E47" s="293">
        <v>9.8000000000000007</v>
      </c>
      <c r="F47" s="293">
        <v>9.8000000000000007</v>
      </c>
      <c r="G47" s="293">
        <f>+Tableau1[[#This Row],[Capacité brute (MW)]]*Tableau1[[#This Row],[Part EDF]]</f>
        <v>6.7257400000000009</v>
      </c>
      <c r="H47" s="294">
        <v>2014</v>
      </c>
      <c r="I47" s="352">
        <v>0.68630000000000002</v>
      </c>
      <c r="J47" s="291" t="s">
        <v>88</v>
      </c>
      <c r="K47" s="291" t="s">
        <v>235</v>
      </c>
      <c r="L47" s="87"/>
      <c r="M47" s="87"/>
      <c r="N47" s="87"/>
      <c r="O47" s="87"/>
      <c r="P47" s="87"/>
      <c r="Q47" s="87"/>
      <c r="R47" s="87"/>
      <c r="S47" s="87"/>
      <c r="T47" s="87"/>
      <c r="U47" s="87"/>
      <c r="V47" s="87"/>
      <c r="W47" s="87"/>
      <c r="X47" s="87"/>
      <c r="Y47" s="87"/>
      <c r="Z47" s="87"/>
      <c r="AA47" s="87"/>
    </row>
    <row r="48" spans="1:27" s="157" customFormat="1" ht="15" customHeight="1">
      <c r="A48" s="291" t="s">
        <v>77</v>
      </c>
      <c r="B48" s="319" t="s">
        <v>704</v>
      </c>
      <c r="C48" s="319" t="s">
        <v>807</v>
      </c>
      <c r="D48" s="319" t="s">
        <v>279</v>
      </c>
      <c r="E48" s="320">
        <v>3.5</v>
      </c>
      <c r="F48" s="320">
        <v>3.5</v>
      </c>
      <c r="G48" s="475">
        <f>+Tableau1[[#This Row],[Capacité brute (MW)]]*Tableau1[[#This Row],[Part EDF]]</f>
        <v>2.40205</v>
      </c>
      <c r="H48" s="474">
        <v>2020</v>
      </c>
      <c r="I48" s="321">
        <v>0.68630000000000002</v>
      </c>
      <c r="J48" s="319" t="s">
        <v>88</v>
      </c>
      <c r="K48" s="291" t="s">
        <v>235</v>
      </c>
      <c r="L48" s="87"/>
      <c r="M48" s="87"/>
      <c r="N48" s="87"/>
      <c r="O48" s="87"/>
      <c r="P48" s="87"/>
      <c r="Q48" s="87"/>
      <c r="R48" s="87"/>
      <c r="S48" s="87"/>
      <c r="T48" s="87"/>
      <c r="U48" s="87"/>
      <c r="V48" s="87"/>
      <c r="W48" s="87"/>
      <c r="X48" s="87"/>
      <c r="Y48" s="87"/>
      <c r="Z48" s="87"/>
      <c r="AA48" s="87"/>
    </row>
    <row r="49" spans="1:27" s="157" customFormat="1" ht="15" customHeight="1">
      <c r="A49" s="291" t="s">
        <v>77</v>
      </c>
      <c r="B49" s="352" t="s">
        <v>704</v>
      </c>
      <c r="C49" s="352" t="s">
        <v>392</v>
      </c>
      <c r="D49" s="291" t="s">
        <v>279</v>
      </c>
      <c r="E49" s="293">
        <v>8</v>
      </c>
      <c r="F49" s="293">
        <v>8</v>
      </c>
      <c r="G49" s="293">
        <f>+Tableau1[[#This Row],[Capacité brute (MW)]]*Tableau1[[#This Row],[Part EDF]]</f>
        <v>5.4904000000000002</v>
      </c>
      <c r="H49" s="294">
        <v>2015</v>
      </c>
      <c r="I49" s="352">
        <v>0.68630000000000002</v>
      </c>
      <c r="J49" s="291" t="s">
        <v>88</v>
      </c>
      <c r="K49" s="291" t="s">
        <v>235</v>
      </c>
      <c r="L49" s="87"/>
      <c r="M49" s="87"/>
      <c r="N49" s="87"/>
      <c r="O49" s="87"/>
      <c r="P49" s="87"/>
      <c r="Q49" s="87"/>
      <c r="R49" s="87"/>
      <c r="S49" s="87"/>
      <c r="T49" s="87"/>
      <c r="U49" s="87"/>
      <c r="V49" s="87"/>
      <c r="W49" s="87"/>
      <c r="X49" s="87"/>
      <c r="Y49" s="87"/>
      <c r="Z49" s="87"/>
      <c r="AA49" s="87"/>
    </row>
    <row r="50" spans="1:27" s="157" customFormat="1" ht="15" customHeight="1">
      <c r="A50" s="291" t="s">
        <v>77</v>
      </c>
      <c r="B50" s="352" t="s">
        <v>704</v>
      </c>
      <c r="C50" s="352" t="s">
        <v>381</v>
      </c>
      <c r="D50" s="291" t="s">
        <v>279</v>
      </c>
      <c r="E50" s="293">
        <v>3.4</v>
      </c>
      <c r="F50" s="293">
        <v>3.4</v>
      </c>
      <c r="G50" s="293">
        <f>+Tableau1[[#This Row],[Capacité brute (MW)]]*Tableau1[[#This Row],[Part EDF]]</f>
        <v>2.3334199999999998</v>
      </c>
      <c r="H50" s="294">
        <v>2013</v>
      </c>
      <c r="I50" s="352">
        <v>0.68630000000000002</v>
      </c>
      <c r="J50" s="291" t="s">
        <v>88</v>
      </c>
      <c r="K50" s="291" t="s">
        <v>235</v>
      </c>
      <c r="L50" s="87"/>
      <c r="M50" s="87"/>
      <c r="N50" s="87"/>
      <c r="O50" s="87"/>
      <c r="P50" s="87"/>
      <c r="Q50" s="87"/>
      <c r="R50" s="87"/>
      <c r="S50" s="87"/>
      <c r="T50" s="87"/>
      <c r="U50" s="87"/>
      <c r="V50" s="87"/>
      <c r="W50" s="87"/>
      <c r="X50" s="87"/>
      <c r="Y50" s="87"/>
      <c r="Z50" s="87"/>
      <c r="AA50" s="87"/>
    </row>
    <row r="51" spans="1:27" s="157" customFormat="1" ht="15" customHeight="1">
      <c r="A51" s="291" t="s">
        <v>77</v>
      </c>
      <c r="B51" s="352" t="s">
        <v>704</v>
      </c>
      <c r="C51" s="352" t="s">
        <v>423</v>
      </c>
      <c r="D51" s="291" t="s">
        <v>221</v>
      </c>
      <c r="E51" s="293">
        <v>9.9</v>
      </c>
      <c r="F51" s="293">
        <v>9.9</v>
      </c>
      <c r="G51" s="293">
        <f>+Tableau1[[#This Row],[Capacité brute (MW)]]*Tableau1[[#This Row],[Part EDF]]</f>
        <v>6.7943700000000007</v>
      </c>
      <c r="H51" s="294">
        <v>1954</v>
      </c>
      <c r="I51" s="352">
        <v>0.68630000000000002</v>
      </c>
      <c r="J51" s="291" t="s">
        <v>88</v>
      </c>
      <c r="K51" s="291" t="s">
        <v>235</v>
      </c>
      <c r="L51" s="87"/>
      <c r="M51" s="87"/>
      <c r="N51" s="87"/>
      <c r="O51" s="87"/>
      <c r="P51" s="87"/>
      <c r="Q51" s="87"/>
      <c r="R51" s="87"/>
      <c r="S51" s="87"/>
      <c r="T51" s="87"/>
      <c r="U51" s="87"/>
      <c r="V51" s="87"/>
      <c r="W51" s="87"/>
      <c r="X51" s="87"/>
      <c r="Y51" s="87"/>
      <c r="Z51" s="87"/>
      <c r="AA51" s="87"/>
    </row>
    <row r="52" spans="1:27" s="157" customFormat="1" ht="15" customHeight="1">
      <c r="A52" s="291" t="s">
        <v>77</v>
      </c>
      <c r="B52" s="352" t="s">
        <v>704</v>
      </c>
      <c r="C52" s="352" t="s">
        <v>439</v>
      </c>
      <c r="D52" s="291" t="s">
        <v>234</v>
      </c>
      <c r="E52" s="293">
        <v>20</v>
      </c>
      <c r="F52" s="293">
        <v>20</v>
      </c>
      <c r="G52" s="293">
        <f>+Tableau1[[#This Row],[Capacité brute (MW)]]*Tableau1[[#This Row],[Part EDF]]</f>
        <v>13.726000000000001</v>
      </c>
      <c r="H52" s="294">
        <v>1995</v>
      </c>
      <c r="I52" s="352">
        <v>0.68630000000000002</v>
      </c>
      <c r="J52" s="291" t="s">
        <v>88</v>
      </c>
      <c r="K52" s="291" t="s">
        <v>235</v>
      </c>
      <c r="L52" s="87"/>
      <c r="M52" s="87"/>
      <c r="N52" s="87"/>
      <c r="O52" s="87"/>
      <c r="P52" s="87"/>
      <c r="Q52" s="87"/>
      <c r="R52" s="87"/>
      <c r="S52" s="87"/>
      <c r="T52" s="87"/>
      <c r="U52" s="87"/>
      <c r="V52" s="87"/>
      <c r="W52" s="87"/>
      <c r="X52" s="87"/>
      <c r="Y52" s="87"/>
      <c r="Z52" s="87"/>
      <c r="AA52" s="87"/>
    </row>
    <row r="53" spans="1:27" s="157" customFormat="1" ht="15" customHeight="1">
      <c r="A53" s="291" t="s">
        <v>77</v>
      </c>
      <c r="B53" s="352" t="s">
        <v>704</v>
      </c>
      <c r="C53" s="352" t="s">
        <v>375</v>
      </c>
      <c r="D53" s="291" t="s">
        <v>279</v>
      </c>
      <c r="E53" s="293">
        <v>6.9</v>
      </c>
      <c r="F53" s="293">
        <v>6.9</v>
      </c>
      <c r="G53" s="293">
        <f>+Tableau1[[#This Row],[Capacité brute (MW)]]*Tableau1[[#This Row],[Part EDF]]</f>
        <v>4.7354700000000003</v>
      </c>
      <c r="H53" s="294">
        <v>2009</v>
      </c>
      <c r="I53" s="352">
        <v>0.68630000000000002</v>
      </c>
      <c r="J53" s="291" t="s">
        <v>88</v>
      </c>
      <c r="K53" s="291" t="s">
        <v>235</v>
      </c>
      <c r="L53" s="87"/>
      <c r="M53" s="87"/>
      <c r="N53" s="87"/>
      <c r="O53" s="87"/>
      <c r="P53" s="87"/>
      <c r="Q53" s="87"/>
      <c r="R53" s="87"/>
      <c r="S53" s="87"/>
      <c r="T53" s="87"/>
      <c r="U53" s="87"/>
      <c r="V53" s="87"/>
      <c r="W53" s="87"/>
      <c r="X53" s="87"/>
      <c r="Y53" s="87"/>
      <c r="Z53" s="87"/>
      <c r="AA53" s="87"/>
    </row>
    <row r="54" spans="1:27" s="157" customFormat="1" ht="15" customHeight="1">
      <c r="A54" s="291" t="s">
        <v>77</v>
      </c>
      <c r="B54" s="352" t="s">
        <v>704</v>
      </c>
      <c r="C54" s="352" t="s">
        <v>414</v>
      </c>
      <c r="D54" s="291" t="s">
        <v>279</v>
      </c>
      <c r="E54" s="293">
        <v>10.8</v>
      </c>
      <c r="F54" s="293">
        <v>10.8</v>
      </c>
      <c r="G54" s="293">
        <f>+Tableau1[[#This Row],[Capacité brute (MW)]]*Tableau1[[#This Row],[Part EDF]]</f>
        <v>7.4120400000000011</v>
      </c>
      <c r="H54" s="294">
        <v>2018</v>
      </c>
      <c r="I54" s="352">
        <v>0.68630000000000002</v>
      </c>
      <c r="J54" s="291" t="s">
        <v>88</v>
      </c>
      <c r="K54" s="291" t="s">
        <v>235</v>
      </c>
      <c r="L54" s="87"/>
      <c r="M54" s="87"/>
      <c r="N54" s="87"/>
      <c r="O54" s="87"/>
      <c r="P54" s="87"/>
      <c r="Q54" s="87"/>
      <c r="R54" s="87"/>
      <c r="S54" s="87"/>
      <c r="T54" s="87"/>
      <c r="U54" s="87"/>
      <c r="V54" s="87"/>
      <c r="W54" s="87"/>
      <c r="X54" s="87"/>
      <c r="Y54" s="87"/>
      <c r="Z54" s="87"/>
      <c r="AA54" s="87"/>
    </row>
    <row r="55" spans="1:27" s="157" customFormat="1" ht="15" customHeight="1">
      <c r="A55" s="291" t="s">
        <v>77</v>
      </c>
      <c r="B55" s="352" t="s">
        <v>704</v>
      </c>
      <c r="C55" s="352" t="s">
        <v>378</v>
      </c>
      <c r="D55" s="291" t="s">
        <v>279</v>
      </c>
      <c r="E55" s="293">
        <v>16.100000000000001</v>
      </c>
      <c r="F55" s="293">
        <v>16.100000000000001</v>
      </c>
      <c r="G55" s="293">
        <f>+Tableau1[[#This Row],[Capacité brute (MW)]]*Tableau1[[#This Row],[Part EDF]]</f>
        <v>11.049430000000001</v>
      </c>
      <c r="H55" s="294">
        <v>2014</v>
      </c>
      <c r="I55" s="352">
        <v>0.68630000000000002</v>
      </c>
      <c r="J55" s="291" t="s">
        <v>88</v>
      </c>
      <c r="K55" s="291" t="s">
        <v>235</v>
      </c>
      <c r="L55" s="87"/>
      <c r="M55" s="87"/>
      <c r="N55" s="87"/>
      <c r="O55" s="87"/>
      <c r="P55" s="87"/>
      <c r="Q55" s="87"/>
      <c r="R55" s="87"/>
      <c r="S55" s="87"/>
      <c r="T55" s="87"/>
      <c r="U55" s="87"/>
      <c r="V55" s="87"/>
      <c r="W55" s="87"/>
      <c r="X55" s="87"/>
      <c r="Y55" s="87"/>
      <c r="Z55" s="87"/>
      <c r="AA55" s="87"/>
    </row>
    <row r="56" spans="1:27" s="157" customFormat="1" ht="15" customHeight="1">
      <c r="A56" s="291" t="s">
        <v>77</v>
      </c>
      <c r="B56" s="352" t="s">
        <v>704</v>
      </c>
      <c r="C56" s="352" t="s">
        <v>403</v>
      </c>
      <c r="D56" s="291" t="s">
        <v>279</v>
      </c>
      <c r="E56" s="293">
        <v>7.0500000000000007</v>
      </c>
      <c r="F56" s="293">
        <v>7.0500000000000007</v>
      </c>
      <c r="G56" s="293">
        <f>+Tableau1[[#This Row],[Capacité brute (MW)]]*Tableau1[[#This Row],[Part EDF]]</f>
        <v>4.8384150000000004</v>
      </c>
      <c r="H56" s="294">
        <v>2017</v>
      </c>
      <c r="I56" s="352">
        <v>0.68630000000000002</v>
      </c>
      <c r="J56" s="291" t="s">
        <v>88</v>
      </c>
      <c r="K56" s="291" t="s">
        <v>235</v>
      </c>
      <c r="L56" s="87"/>
      <c r="M56" s="87"/>
      <c r="N56" s="87"/>
      <c r="O56" s="87"/>
      <c r="P56" s="87"/>
      <c r="Q56" s="87"/>
      <c r="R56" s="87"/>
      <c r="S56" s="87"/>
      <c r="T56" s="87"/>
      <c r="U56" s="87"/>
      <c r="V56" s="87"/>
      <c r="W56" s="87"/>
      <c r="X56" s="87"/>
      <c r="Y56" s="87"/>
      <c r="Z56" s="87"/>
      <c r="AA56" s="87"/>
    </row>
    <row r="57" spans="1:27" s="157" customFormat="1" ht="15" customHeight="1">
      <c r="A57" s="291" t="s">
        <v>77</v>
      </c>
      <c r="B57" s="352" t="s">
        <v>704</v>
      </c>
      <c r="C57" s="352" t="s">
        <v>592</v>
      </c>
      <c r="D57" s="291" t="s">
        <v>279</v>
      </c>
      <c r="E57" s="293">
        <v>2.2000000000000002</v>
      </c>
      <c r="F57" s="293">
        <v>2.2000000000000002</v>
      </c>
      <c r="G57" s="293">
        <f>+Tableau1[[#This Row],[Capacité brute (MW)]]*Tableau1[[#This Row],[Part EDF]]</f>
        <v>1.5098600000000002</v>
      </c>
      <c r="H57" s="294">
        <v>2018</v>
      </c>
      <c r="I57" s="352">
        <v>0.68630000000000002</v>
      </c>
      <c r="J57" s="291" t="s">
        <v>88</v>
      </c>
      <c r="K57" s="291" t="s">
        <v>235</v>
      </c>
      <c r="L57" s="87"/>
      <c r="M57" s="87"/>
      <c r="N57" s="87"/>
      <c r="O57" s="87"/>
      <c r="P57" s="87"/>
      <c r="Q57" s="87"/>
      <c r="R57" s="87"/>
      <c r="S57" s="87"/>
      <c r="T57" s="87"/>
      <c r="U57" s="87"/>
      <c r="V57" s="87"/>
      <c r="W57" s="87"/>
      <c r="X57" s="87"/>
      <c r="Y57" s="87"/>
      <c r="Z57" s="87"/>
      <c r="AA57" s="87"/>
    </row>
    <row r="58" spans="1:27" s="157" customFormat="1" ht="15" customHeight="1">
      <c r="A58" s="291" t="s">
        <v>77</v>
      </c>
      <c r="B58" s="352" t="s">
        <v>704</v>
      </c>
      <c r="C58" s="352" t="s">
        <v>424</v>
      </c>
      <c r="D58" s="291" t="s">
        <v>221</v>
      </c>
      <c r="E58" s="293">
        <v>16</v>
      </c>
      <c r="F58" s="293">
        <v>16</v>
      </c>
      <c r="G58" s="293">
        <f>+Tableau1[[#This Row],[Capacité brute (MW)]]*Tableau1[[#This Row],[Part EDF]]</f>
        <v>10.9808</v>
      </c>
      <c r="H58" s="294">
        <v>1980</v>
      </c>
      <c r="I58" s="352">
        <v>0.68630000000000002</v>
      </c>
      <c r="J58" s="291" t="s">
        <v>88</v>
      </c>
      <c r="K58" s="291" t="s">
        <v>235</v>
      </c>
      <c r="L58" s="87"/>
      <c r="M58" s="87"/>
      <c r="N58" s="87"/>
      <c r="O58" s="87"/>
      <c r="P58" s="87"/>
      <c r="Q58" s="87"/>
      <c r="R58" s="87"/>
      <c r="S58" s="87"/>
      <c r="T58" s="87"/>
      <c r="U58" s="87"/>
      <c r="V58" s="87"/>
      <c r="W58" s="87"/>
      <c r="X58" s="87"/>
      <c r="Y58" s="87"/>
      <c r="Z58" s="87"/>
      <c r="AA58" s="87"/>
    </row>
    <row r="59" spans="1:27" s="157" customFormat="1" ht="15" customHeight="1">
      <c r="A59" s="291" t="s">
        <v>77</v>
      </c>
      <c r="B59" s="352" t="s">
        <v>704</v>
      </c>
      <c r="C59" s="352" t="s">
        <v>413</v>
      </c>
      <c r="D59" s="291" t="s">
        <v>279</v>
      </c>
      <c r="E59" s="293">
        <v>5.28</v>
      </c>
      <c r="F59" s="293">
        <v>5.28</v>
      </c>
      <c r="G59" s="293">
        <f>+Tableau1[[#This Row],[Capacité brute (MW)]]*Tableau1[[#This Row],[Part EDF]]</f>
        <v>3.6236640000000002</v>
      </c>
      <c r="H59" s="294">
        <v>2018</v>
      </c>
      <c r="I59" s="352">
        <v>0.68630000000000002</v>
      </c>
      <c r="J59" s="291" t="s">
        <v>88</v>
      </c>
      <c r="K59" s="291" t="s">
        <v>235</v>
      </c>
      <c r="L59" s="87"/>
      <c r="M59" s="87"/>
      <c r="N59" s="87"/>
      <c r="O59" s="87"/>
      <c r="P59" s="87"/>
      <c r="Q59" s="87"/>
      <c r="R59" s="87"/>
      <c r="S59" s="87"/>
      <c r="T59" s="87"/>
      <c r="U59" s="87"/>
      <c r="V59" s="87"/>
      <c r="W59" s="87"/>
      <c r="X59" s="87"/>
      <c r="Y59" s="87"/>
      <c r="Z59" s="87"/>
      <c r="AA59" s="87"/>
    </row>
    <row r="60" spans="1:27" s="157" customFormat="1" ht="15" customHeight="1">
      <c r="A60" s="291" t="s">
        <v>593</v>
      </c>
      <c r="B60" s="292" t="s">
        <v>704</v>
      </c>
      <c r="C60" s="291" t="s">
        <v>706</v>
      </c>
      <c r="D60" s="291" t="s">
        <v>279</v>
      </c>
      <c r="E60" s="293">
        <v>11.4</v>
      </c>
      <c r="F60" s="293">
        <v>11.4</v>
      </c>
      <c r="G60" s="293">
        <f>+Tableau1[[#This Row],[Capacité brute (MW)]]*Tableau1[[#This Row],[Part EDF]]</f>
        <v>7.8238200000000004</v>
      </c>
      <c r="H60" s="294">
        <v>2019</v>
      </c>
      <c r="I60" s="295">
        <v>0.68630000000000002</v>
      </c>
      <c r="J60" s="291" t="s">
        <v>88</v>
      </c>
      <c r="K60" s="291" t="s">
        <v>235</v>
      </c>
      <c r="L60" s="87"/>
      <c r="M60" s="87"/>
      <c r="N60" s="87"/>
      <c r="O60" s="87"/>
      <c r="P60" s="87"/>
      <c r="Q60" s="87"/>
      <c r="R60" s="87"/>
      <c r="S60" s="87"/>
      <c r="T60" s="87"/>
      <c r="U60" s="87"/>
      <c r="V60" s="87"/>
      <c r="W60" s="87"/>
      <c r="X60" s="87"/>
      <c r="Y60" s="87"/>
      <c r="Z60" s="87"/>
      <c r="AA60" s="87"/>
    </row>
    <row r="61" spans="1:27" s="157" customFormat="1" ht="15" customHeight="1">
      <c r="A61" s="291" t="s">
        <v>77</v>
      </c>
      <c r="B61" s="352" t="s">
        <v>704</v>
      </c>
      <c r="C61" s="352" t="s">
        <v>370</v>
      </c>
      <c r="D61" s="291" t="s">
        <v>279</v>
      </c>
      <c r="E61" s="293">
        <v>28.5</v>
      </c>
      <c r="F61" s="293">
        <v>28.5</v>
      </c>
      <c r="G61" s="293">
        <f>+Tableau1[[#This Row],[Capacité brute (MW)]]*Tableau1[[#This Row],[Part EDF]]</f>
        <v>19.559550000000002</v>
      </c>
      <c r="H61" s="294">
        <v>2015</v>
      </c>
      <c r="I61" s="352">
        <v>0.68630000000000002</v>
      </c>
      <c r="J61" s="291" t="s">
        <v>88</v>
      </c>
      <c r="K61" s="291" t="s">
        <v>235</v>
      </c>
      <c r="L61" s="87"/>
      <c r="M61" s="87"/>
      <c r="N61" s="87"/>
      <c r="O61" s="87"/>
      <c r="P61" s="87"/>
      <c r="Q61" s="87"/>
      <c r="R61" s="87"/>
      <c r="S61" s="87"/>
      <c r="T61" s="87"/>
      <c r="U61" s="87"/>
      <c r="V61" s="87"/>
      <c r="W61" s="87"/>
      <c r="X61" s="87"/>
      <c r="Y61" s="87"/>
      <c r="Z61" s="87"/>
      <c r="AA61" s="87"/>
    </row>
    <row r="62" spans="1:27" s="157" customFormat="1" ht="15" customHeight="1">
      <c r="A62" s="291" t="s">
        <v>77</v>
      </c>
      <c r="B62" s="292" t="s">
        <v>704</v>
      </c>
      <c r="C62" s="291" t="s">
        <v>708</v>
      </c>
      <c r="D62" s="291" t="s">
        <v>279</v>
      </c>
      <c r="E62" s="293">
        <v>4.5999999999999996</v>
      </c>
      <c r="F62" s="293">
        <v>4.5999999999999996</v>
      </c>
      <c r="G62" s="293">
        <f>+Tableau1[[#This Row],[Capacité brute (MW)]]*Tableau1[[#This Row],[Part EDF]]</f>
        <v>1.6100597999999997</v>
      </c>
      <c r="H62" s="294">
        <v>2019</v>
      </c>
      <c r="I62" s="295">
        <f>51%*68.63%</f>
        <v>0.35001299999999996</v>
      </c>
      <c r="J62" s="291" t="s">
        <v>88</v>
      </c>
      <c r="K62" s="291" t="s">
        <v>235</v>
      </c>
      <c r="L62" s="87"/>
      <c r="M62" s="87"/>
      <c r="N62" s="87"/>
      <c r="O62" s="87"/>
      <c r="P62" s="87"/>
      <c r="Q62" s="87"/>
      <c r="R62" s="87"/>
      <c r="S62" s="87"/>
      <c r="T62" s="87"/>
      <c r="U62" s="87"/>
      <c r="V62" s="87"/>
      <c r="W62" s="87"/>
      <c r="X62" s="87"/>
      <c r="Y62" s="87"/>
      <c r="Z62" s="87"/>
      <c r="AA62" s="87"/>
    </row>
    <row r="63" spans="1:27" s="157" customFormat="1" ht="15" customHeight="1">
      <c r="A63" s="291" t="s">
        <v>77</v>
      </c>
      <c r="B63" s="319" t="s">
        <v>704</v>
      </c>
      <c r="C63" s="319" t="s">
        <v>893</v>
      </c>
      <c r="D63" s="319" t="s">
        <v>279</v>
      </c>
      <c r="E63" s="320">
        <v>2.2000000000000002</v>
      </c>
      <c r="F63" s="320">
        <v>2.2000000000000002</v>
      </c>
      <c r="G63" s="475">
        <f>+Tableau1[[#This Row],[Capacité brute (MW)]]*Tableau1[[#This Row],[Part EDF]]</f>
        <v>0.77002859999999995</v>
      </c>
      <c r="H63" s="474">
        <v>2021</v>
      </c>
      <c r="I63" s="321">
        <f>51%*68.63%</f>
        <v>0.35001299999999996</v>
      </c>
      <c r="J63" s="319" t="s">
        <v>88</v>
      </c>
      <c r="K63" s="291" t="s">
        <v>235</v>
      </c>
      <c r="L63" s="87"/>
      <c r="M63" s="87"/>
      <c r="N63" s="87"/>
      <c r="O63" s="87"/>
      <c r="P63" s="87"/>
      <c r="Q63" s="87"/>
      <c r="R63" s="87"/>
      <c r="S63" s="87"/>
      <c r="T63" s="87"/>
      <c r="U63" s="87"/>
      <c r="V63" s="87"/>
      <c r="W63" s="87"/>
      <c r="X63" s="87"/>
      <c r="Y63" s="87"/>
      <c r="Z63" s="87"/>
      <c r="AA63" s="87"/>
    </row>
    <row r="64" spans="1:27" s="157" customFormat="1" ht="15" customHeight="1">
      <c r="A64" s="291" t="s">
        <v>77</v>
      </c>
      <c r="B64" s="352" t="s">
        <v>704</v>
      </c>
      <c r="C64" s="352" t="s">
        <v>425</v>
      </c>
      <c r="D64" s="291" t="s">
        <v>221</v>
      </c>
      <c r="E64" s="293">
        <v>18</v>
      </c>
      <c r="F64" s="293">
        <v>18</v>
      </c>
      <c r="G64" s="293">
        <f>+Tableau1[[#This Row],[Capacité brute (MW)]]*Tableau1[[#This Row],[Part EDF]]</f>
        <v>12.353400000000001</v>
      </c>
      <c r="H64" s="294">
        <v>1954</v>
      </c>
      <c r="I64" s="352">
        <v>0.68630000000000002</v>
      </c>
      <c r="J64" s="291" t="s">
        <v>88</v>
      </c>
      <c r="K64" s="291" t="s">
        <v>235</v>
      </c>
      <c r="L64" s="87"/>
      <c r="M64" s="87"/>
      <c r="N64" s="87"/>
      <c r="O64" s="87"/>
      <c r="P64" s="87"/>
      <c r="Q64" s="87"/>
      <c r="R64" s="87"/>
      <c r="S64" s="87"/>
      <c r="T64" s="87"/>
      <c r="U64" s="87"/>
      <c r="V64" s="87"/>
      <c r="W64" s="87"/>
      <c r="X64" s="87"/>
      <c r="Y64" s="87"/>
      <c r="Z64" s="87"/>
      <c r="AA64" s="87"/>
    </row>
    <row r="65" spans="1:27" s="157" customFormat="1" ht="15" customHeight="1">
      <c r="A65" s="291" t="s">
        <v>77</v>
      </c>
      <c r="B65" s="352" t="s">
        <v>704</v>
      </c>
      <c r="C65" s="352" t="s">
        <v>431</v>
      </c>
      <c r="D65" s="291" t="s">
        <v>216</v>
      </c>
      <c r="E65" s="293">
        <v>0.161</v>
      </c>
      <c r="F65" s="293">
        <v>0.161</v>
      </c>
      <c r="G65" s="293">
        <f>+Tableau1[[#This Row],[Capacité brute (MW)]]*Tableau1[[#This Row],[Part EDF]]</f>
        <v>0.1104943</v>
      </c>
      <c r="H65" s="294">
        <v>2016</v>
      </c>
      <c r="I65" s="352">
        <v>0.68630000000000002</v>
      </c>
      <c r="J65" s="291" t="s">
        <v>88</v>
      </c>
      <c r="K65" s="291" t="s">
        <v>235</v>
      </c>
      <c r="L65" s="87"/>
      <c r="M65" s="87"/>
      <c r="N65" s="87"/>
      <c r="O65" s="87"/>
      <c r="P65" s="87"/>
      <c r="Q65" s="87"/>
      <c r="R65" s="87"/>
      <c r="S65" s="87"/>
      <c r="T65" s="87"/>
      <c r="U65" s="87"/>
      <c r="V65" s="87"/>
      <c r="W65" s="87"/>
      <c r="X65" s="87"/>
      <c r="Y65" s="87"/>
      <c r="Z65" s="87"/>
      <c r="AA65" s="87"/>
    </row>
    <row r="66" spans="1:27" s="157" customFormat="1" ht="15" customHeight="1">
      <c r="A66" s="291" t="s">
        <v>77</v>
      </c>
      <c r="B66" s="352" t="s">
        <v>704</v>
      </c>
      <c r="C66" s="352" t="s">
        <v>899</v>
      </c>
      <c r="D66" s="291" t="s">
        <v>216</v>
      </c>
      <c r="E66" s="293">
        <v>0.14000000000000001</v>
      </c>
      <c r="F66" s="293">
        <v>0.14000000000000001</v>
      </c>
      <c r="G66" s="293">
        <f>+Tableau1[[#This Row],[Capacité brute (MW)]]*Tableau1[[#This Row],[Part EDF]]</f>
        <v>9.6082000000000015E-2</v>
      </c>
      <c r="H66" s="294">
        <v>2021</v>
      </c>
      <c r="I66" s="352">
        <v>0.68630000000000002</v>
      </c>
      <c r="J66" s="291" t="s">
        <v>88</v>
      </c>
      <c r="K66" s="291" t="s">
        <v>235</v>
      </c>
      <c r="L66" s="87"/>
      <c r="M66" s="87"/>
      <c r="N66" s="87"/>
      <c r="O66" s="87"/>
      <c r="P66" s="87"/>
      <c r="Q66" s="87"/>
      <c r="R66" s="87"/>
      <c r="S66" s="87"/>
      <c r="T66" s="87"/>
      <c r="U66" s="87"/>
      <c r="V66" s="87"/>
      <c r="W66" s="87"/>
      <c r="X66" s="87"/>
      <c r="Y66" s="87"/>
      <c r="Z66" s="87"/>
      <c r="AA66" s="87"/>
    </row>
    <row r="67" spans="1:27" s="157" customFormat="1" ht="15" customHeight="1">
      <c r="A67" s="291" t="s">
        <v>77</v>
      </c>
      <c r="B67" s="352" t="s">
        <v>704</v>
      </c>
      <c r="C67" s="352" t="s">
        <v>900</v>
      </c>
      <c r="D67" s="291" t="s">
        <v>216</v>
      </c>
      <c r="E67" s="293">
        <v>1</v>
      </c>
      <c r="F67" s="293">
        <v>1</v>
      </c>
      <c r="G67" s="293">
        <f>+Tableau1[[#This Row],[Capacité brute (MW)]]*Tableau1[[#This Row],[Part EDF]]</f>
        <v>0.68630000000000002</v>
      </c>
      <c r="H67" s="294">
        <v>2021</v>
      </c>
      <c r="I67" s="352">
        <v>0.68630000000000002</v>
      </c>
      <c r="J67" s="291" t="s">
        <v>88</v>
      </c>
      <c r="K67" s="291" t="s">
        <v>235</v>
      </c>
      <c r="L67" s="87"/>
      <c r="M67" s="87"/>
      <c r="N67" s="87"/>
      <c r="O67" s="87"/>
      <c r="P67" s="87"/>
      <c r="Q67" s="87"/>
      <c r="R67" s="87"/>
      <c r="S67" s="87"/>
      <c r="T67" s="87"/>
      <c r="U67" s="87"/>
      <c r="V67" s="87"/>
      <c r="W67" s="87"/>
      <c r="X67" s="87"/>
      <c r="Y67" s="87"/>
      <c r="Z67" s="87"/>
      <c r="AA67" s="87"/>
    </row>
    <row r="68" spans="1:27" s="157" customFormat="1" ht="15" customHeight="1">
      <c r="A68" s="291" t="s">
        <v>77</v>
      </c>
      <c r="B68" s="352" t="s">
        <v>704</v>
      </c>
      <c r="C68" s="352" t="s">
        <v>901</v>
      </c>
      <c r="D68" s="291" t="s">
        <v>216</v>
      </c>
      <c r="E68" s="293">
        <v>0.5</v>
      </c>
      <c r="F68" s="293">
        <v>0.5</v>
      </c>
      <c r="G68" s="293">
        <f>+Tableau1[[#This Row],[Capacité brute (MW)]]*Tableau1[[#This Row],[Part EDF]]</f>
        <v>0.34315000000000001</v>
      </c>
      <c r="H68" s="294">
        <v>2021</v>
      </c>
      <c r="I68" s="352">
        <v>0.68630000000000002</v>
      </c>
      <c r="J68" s="291" t="s">
        <v>88</v>
      </c>
      <c r="K68" s="291" t="s">
        <v>235</v>
      </c>
      <c r="L68" s="87"/>
      <c r="M68" s="87"/>
      <c r="N68" s="87"/>
      <c r="O68" s="87"/>
      <c r="P68" s="87"/>
      <c r="Q68" s="87"/>
      <c r="R68" s="87"/>
      <c r="S68" s="87"/>
      <c r="T68" s="87"/>
      <c r="U68" s="87"/>
      <c r="V68" s="87"/>
      <c r="W68" s="87"/>
      <c r="X68" s="87"/>
      <c r="Y68" s="87"/>
      <c r="Z68" s="87"/>
      <c r="AA68" s="87"/>
    </row>
    <row r="69" spans="1:27" s="157" customFormat="1" ht="15" customHeight="1">
      <c r="A69" s="291" t="s">
        <v>77</v>
      </c>
      <c r="B69" s="352" t="s">
        <v>704</v>
      </c>
      <c r="C69" s="352" t="s">
        <v>902</v>
      </c>
      <c r="D69" s="291" t="s">
        <v>216</v>
      </c>
      <c r="E69" s="293">
        <v>0.21</v>
      </c>
      <c r="F69" s="293">
        <v>0.21</v>
      </c>
      <c r="G69" s="293">
        <f>+Tableau1[[#This Row],[Capacité brute (MW)]]*Tableau1[[#This Row],[Part EDF]]</f>
        <v>0.144123</v>
      </c>
      <c r="H69" s="294">
        <v>2021</v>
      </c>
      <c r="I69" s="352">
        <v>0.68630000000000002</v>
      </c>
      <c r="J69" s="291" t="s">
        <v>88</v>
      </c>
      <c r="K69" s="291" t="s">
        <v>235</v>
      </c>
      <c r="L69" s="87"/>
      <c r="M69" s="87"/>
      <c r="N69" s="87"/>
      <c r="O69" s="87"/>
      <c r="P69" s="87"/>
      <c r="Q69" s="87"/>
      <c r="R69" s="87"/>
      <c r="S69" s="87"/>
      <c r="T69" s="87"/>
      <c r="U69" s="87"/>
      <c r="V69" s="87"/>
      <c r="W69" s="87"/>
      <c r="X69" s="87"/>
      <c r="Y69" s="87"/>
      <c r="Z69" s="87"/>
      <c r="AA69" s="87"/>
    </row>
    <row r="70" spans="1:27" s="157" customFormat="1" ht="15" customHeight="1">
      <c r="A70" s="291" t="s">
        <v>77</v>
      </c>
      <c r="B70" s="352" t="s">
        <v>704</v>
      </c>
      <c r="C70" s="352" t="s">
        <v>903</v>
      </c>
      <c r="D70" s="291" t="s">
        <v>216</v>
      </c>
      <c r="E70" s="293">
        <v>0.87</v>
      </c>
      <c r="F70" s="293">
        <v>0.87</v>
      </c>
      <c r="G70" s="293">
        <f>+Tableau1[[#This Row],[Capacité brute (MW)]]*Tableau1[[#This Row],[Part EDF]]</f>
        <v>0.59708099999999997</v>
      </c>
      <c r="H70" s="294">
        <v>2021</v>
      </c>
      <c r="I70" s="352">
        <v>0.68630000000000002</v>
      </c>
      <c r="J70" s="291" t="s">
        <v>88</v>
      </c>
      <c r="K70" s="291" t="s">
        <v>235</v>
      </c>
      <c r="L70" s="87"/>
      <c r="M70" s="87"/>
      <c r="N70" s="87"/>
      <c r="O70" s="87"/>
      <c r="P70" s="87"/>
      <c r="Q70" s="87"/>
      <c r="R70" s="87"/>
      <c r="S70" s="87"/>
      <c r="T70" s="87"/>
      <c r="U70" s="87"/>
      <c r="V70" s="87"/>
      <c r="W70" s="87"/>
      <c r="X70" s="87"/>
      <c r="Y70" s="87"/>
      <c r="Z70" s="87"/>
      <c r="AA70" s="87"/>
    </row>
    <row r="71" spans="1:27" s="157" customFormat="1" ht="15" customHeight="1">
      <c r="A71" s="291" t="s">
        <v>77</v>
      </c>
      <c r="B71" s="352" t="s">
        <v>704</v>
      </c>
      <c r="C71" s="352" t="s">
        <v>904</v>
      </c>
      <c r="D71" s="291" t="s">
        <v>216</v>
      </c>
      <c r="E71" s="293">
        <v>0.34</v>
      </c>
      <c r="F71" s="293">
        <v>0.34</v>
      </c>
      <c r="G71" s="293">
        <f>+Tableau1[[#This Row],[Capacité brute (MW)]]*Tableau1[[#This Row],[Part EDF]]</f>
        <v>0.23334200000000002</v>
      </c>
      <c r="H71" s="294">
        <v>2021</v>
      </c>
      <c r="I71" s="352">
        <v>0.68630000000000002</v>
      </c>
      <c r="J71" s="291" t="s">
        <v>88</v>
      </c>
      <c r="K71" s="291" t="s">
        <v>235</v>
      </c>
      <c r="L71" s="87"/>
      <c r="M71" s="87"/>
      <c r="N71" s="87"/>
      <c r="O71" s="87"/>
      <c r="P71" s="87"/>
      <c r="Q71" s="87"/>
      <c r="R71" s="87"/>
      <c r="S71" s="87"/>
      <c r="T71" s="87"/>
      <c r="U71" s="87"/>
      <c r="V71" s="87"/>
      <c r="W71" s="87"/>
      <c r="X71" s="87"/>
      <c r="Y71" s="87"/>
      <c r="Z71" s="87"/>
      <c r="AA71" s="87"/>
    </row>
    <row r="72" spans="1:27" s="157" customFormat="1" ht="15" customHeight="1">
      <c r="A72" s="291" t="s">
        <v>77</v>
      </c>
      <c r="B72" s="352" t="s">
        <v>704</v>
      </c>
      <c r="C72" s="352" t="s">
        <v>905</v>
      </c>
      <c r="D72" s="291" t="s">
        <v>216</v>
      </c>
      <c r="E72" s="293">
        <v>0.78</v>
      </c>
      <c r="F72" s="293">
        <v>0.78</v>
      </c>
      <c r="G72" s="293">
        <f>+Tableau1[[#This Row],[Capacité brute (MW)]]*Tableau1[[#This Row],[Part EDF]]</f>
        <v>0.53531400000000007</v>
      </c>
      <c r="H72" s="294">
        <v>2021</v>
      </c>
      <c r="I72" s="352">
        <v>0.68630000000000002</v>
      </c>
      <c r="J72" s="291" t="s">
        <v>88</v>
      </c>
      <c r="K72" s="291" t="s">
        <v>235</v>
      </c>
      <c r="L72" s="87"/>
      <c r="M72" s="87"/>
      <c r="N72" s="87"/>
      <c r="O72" s="87"/>
      <c r="P72" s="87"/>
      <c r="Q72" s="87"/>
      <c r="R72" s="87"/>
      <c r="S72" s="87"/>
      <c r="T72" s="87"/>
      <c r="U72" s="87"/>
      <c r="V72" s="87"/>
      <c r="W72" s="87"/>
      <c r="X72" s="87"/>
      <c r="Y72" s="87"/>
      <c r="Z72" s="87"/>
      <c r="AA72" s="87"/>
    </row>
    <row r="73" spans="1:27" s="157" customFormat="1" ht="15" customHeight="1">
      <c r="A73" s="291" t="s">
        <v>77</v>
      </c>
      <c r="B73" s="352" t="s">
        <v>704</v>
      </c>
      <c r="C73" s="352" t="s">
        <v>906</v>
      </c>
      <c r="D73" s="291" t="s">
        <v>216</v>
      </c>
      <c r="E73" s="293">
        <v>0.72</v>
      </c>
      <c r="F73" s="293">
        <v>0.72</v>
      </c>
      <c r="G73" s="293">
        <f>+Tableau1[[#This Row],[Capacité brute (MW)]]*Tableau1[[#This Row],[Part EDF]]</f>
        <v>0.49413600000000002</v>
      </c>
      <c r="H73" s="294">
        <v>2021</v>
      </c>
      <c r="I73" s="352">
        <v>0.68630000000000002</v>
      </c>
      <c r="J73" s="291" t="s">
        <v>88</v>
      </c>
      <c r="K73" s="291" t="s">
        <v>235</v>
      </c>
      <c r="L73" s="87"/>
      <c r="M73" s="87"/>
      <c r="N73" s="87"/>
      <c r="O73" s="87"/>
      <c r="P73" s="87"/>
      <c r="Q73" s="87"/>
      <c r="R73" s="87"/>
      <c r="S73" s="87"/>
      <c r="T73" s="87"/>
      <c r="U73" s="87"/>
      <c r="V73" s="87"/>
      <c r="W73" s="87"/>
      <c r="X73" s="87"/>
      <c r="Y73" s="87"/>
      <c r="Z73" s="87"/>
      <c r="AA73" s="87"/>
    </row>
    <row r="74" spans="1:27" s="157" customFormat="1" ht="15" customHeight="1">
      <c r="A74" s="291" t="s">
        <v>77</v>
      </c>
      <c r="B74" s="352" t="s">
        <v>704</v>
      </c>
      <c r="C74" s="352" t="s">
        <v>907</v>
      </c>
      <c r="D74" s="291" t="s">
        <v>216</v>
      </c>
      <c r="E74" s="293">
        <v>1.07</v>
      </c>
      <c r="F74" s="293">
        <v>1.07</v>
      </c>
      <c r="G74" s="293">
        <f>+Tableau1[[#This Row],[Capacité brute (MW)]]*Tableau1[[#This Row],[Part EDF]]</f>
        <v>0.73434100000000002</v>
      </c>
      <c r="H74" s="294">
        <v>2021</v>
      </c>
      <c r="I74" s="352">
        <v>0.68630000000000002</v>
      </c>
      <c r="J74" s="291" t="s">
        <v>88</v>
      </c>
      <c r="K74" s="291" t="s">
        <v>235</v>
      </c>
      <c r="L74" s="87"/>
      <c r="M74" s="87"/>
      <c r="N74" s="87"/>
      <c r="O74" s="87"/>
      <c r="P74" s="87"/>
      <c r="Q74" s="87"/>
      <c r="R74" s="87"/>
      <c r="S74" s="87"/>
      <c r="T74" s="87"/>
      <c r="U74" s="87"/>
      <c r="V74" s="87"/>
      <c r="W74" s="87"/>
      <c r="X74" s="87"/>
      <c r="Y74" s="87"/>
      <c r="Z74" s="87"/>
      <c r="AA74" s="87"/>
    </row>
    <row r="75" spans="1:27" s="157" customFormat="1" ht="15" customHeight="1">
      <c r="A75" s="291" t="s">
        <v>77</v>
      </c>
      <c r="B75" s="352" t="s">
        <v>704</v>
      </c>
      <c r="C75" s="352" t="s">
        <v>908</v>
      </c>
      <c r="D75" s="291" t="s">
        <v>216</v>
      </c>
      <c r="E75" s="293">
        <v>0.39</v>
      </c>
      <c r="F75" s="293">
        <v>0.39</v>
      </c>
      <c r="G75" s="293">
        <f>+Tableau1[[#This Row],[Capacité brute (MW)]]*Tableau1[[#This Row],[Part EDF]]</f>
        <v>0.26765700000000003</v>
      </c>
      <c r="H75" s="294">
        <v>2021</v>
      </c>
      <c r="I75" s="352">
        <v>0.68630000000000002</v>
      </c>
      <c r="J75" s="291" t="s">
        <v>88</v>
      </c>
      <c r="K75" s="291" t="s">
        <v>235</v>
      </c>
      <c r="L75" s="87"/>
      <c r="M75" s="87"/>
      <c r="N75" s="87"/>
      <c r="O75" s="87"/>
      <c r="P75" s="87"/>
      <c r="Q75" s="87"/>
      <c r="R75" s="87"/>
      <c r="S75" s="87"/>
      <c r="T75" s="87"/>
      <c r="U75" s="87"/>
      <c r="V75" s="87"/>
      <c r="W75" s="87"/>
      <c r="X75" s="87"/>
      <c r="Y75" s="87"/>
      <c r="Z75" s="87"/>
      <c r="AA75" s="87"/>
    </row>
    <row r="76" spans="1:27" s="157" customFormat="1" ht="15" customHeight="1">
      <c r="A76" s="291" t="s">
        <v>861</v>
      </c>
      <c r="B76" s="352" t="s">
        <v>161</v>
      </c>
      <c r="C76" s="352" t="s">
        <v>190</v>
      </c>
      <c r="D76" s="291" t="s">
        <v>279</v>
      </c>
      <c r="E76" s="293">
        <v>416</v>
      </c>
      <c r="F76" s="293">
        <v>0</v>
      </c>
      <c r="G76" s="293">
        <v>212</v>
      </c>
      <c r="H76" s="294" t="s">
        <v>833</v>
      </c>
      <c r="I76" s="352" t="s">
        <v>190</v>
      </c>
      <c r="J76" s="291" t="s">
        <v>88</v>
      </c>
      <c r="K76" s="291" t="s">
        <v>161</v>
      </c>
      <c r="L76" s="87"/>
      <c r="M76" s="87"/>
      <c r="N76" s="87"/>
      <c r="O76" s="87"/>
      <c r="P76" s="87"/>
      <c r="Q76" s="87"/>
      <c r="R76" s="87"/>
      <c r="S76" s="87"/>
      <c r="T76" s="87"/>
      <c r="U76" s="87"/>
      <c r="V76" s="87"/>
      <c r="W76" s="87"/>
      <c r="X76" s="87"/>
      <c r="Y76" s="87"/>
      <c r="Z76" s="87"/>
      <c r="AA76" s="87"/>
    </row>
    <row r="77" spans="1:27" s="157" customFormat="1" ht="15" customHeight="1">
      <c r="A77" s="291" t="s">
        <v>77</v>
      </c>
      <c r="B77" s="352" t="s">
        <v>704</v>
      </c>
      <c r="C77" s="352" t="s">
        <v>380</v>
      </c>
      <c r="D77" s="291" t="s">
        <v>279</v>
      </c>
      <c r="E77" s="293">
        <v>4.5999999999999996</v>
      </c>
      <c r="F77" s="293">
        <v>4.5999999999999996</v>
      </c>
      <c r="G77" s="293">
        <f>+Tableau1[[#This Row],[Capacité brute (MW)]]*Tableau1[[#This Row],[Part EDF]]</f>
        <v>3.1569799999999999</v>
      </c>
      <c r="H77" s="294">
        <v>2011</v>
      </c>
      <c r="I77" s="352">
        <v>0.68630000000000002</v>
      </c>
      <c r="J77" s="291" t="s">
        <v>88</v>
      </c>
      <c r="K77" s="291" t="s">
        <v>235</v>
      </c>
      <c r="L77" s="87"/>
      <c r="M77" s="87"/>
      <c r="N77" s="87"/>
      <c r="O77" s="87"/>
      <c r="P77" s="87"/>
      <c r="Q77" s="87"/>
      <c r="R77" s="87"/>
      <c r="S77" s="87"/>
      <c r="T77" s="87"/>
      <c r="U77" s="87"/>
      <c r="V77" s="87"/>
      <c r="W77" s="87"/>
      <c r="X77" s="87"/>
      <c r="Y77" s="87"/>
      <c r="Z77" s="87"/>
      <c r="AA77" s="87"/>
    </row>
    <row r="78" spans="1:27" s="157" customFormat="1" ht="15" customHeight="1">
      <c r="A78" s="291" t="s">
        <v>77</v>
      </c>
      <c r="B78" s="352" t="s">
        <v>704</v>
      </c>
      <c r="C78" s="352" t="s">
        <v>400</v>
      </c>
      <c r="D78" s="291" t="s">
        <v>279</v>
      </c>
      <c r="E78" s="293">
        <v>7.5</v>
      </c>
      <c r="F78" s="293">
        <v>7.5</v>
      </c>
      <c r="G78" s="293">
        <f>+Tableau1[[#This Row],[Capacité brute (MW)]]*Tableau1[[#This Row],[Part EDF]]</f>
        <v>5.1472500000000005</v>
      </c>
      <c r="H78" s="294">
        <v>2016</v>
      </c>
      <c r="I78" s="352">
        <v>0.68630000000000002</v>
      </c>
      <c r="J78" s="291" t="s">
        <v>88</v>
      </c>
      <c r="K78" s="291" t="s">
        <v>235</v>
      </c>
      <c r="L78" s="87"/>
      <c r="M78" s="87"/>
      <c r="N78" s="87"/>
      <c r="O78" s="87"/>
      <c r="P78" s="87"/>
      <c r="Q78" s="87"/>
      <c r="R78" s="87"/>
      <c r="S78" s="87"/>
      <c r="T78" s="87"/>
      <c r="U78" s="87"/>
      <c r="V78" s="87"/>
      <c r="W78" s="87"/>
      <c r="X78" s="87"/>
      <c r="Y78" s="87"/>
      <c r="Z78" s="87"/>
      <c r="AA78" s="87"/>
    </row>
    <row r="79" spans="1:27" s="157" customFormat="1" ht="15" customHeight="1">
      <c r="A79" s="291" t="s">
        <v>77</v>
      </c>
      <c r="B79" s="319" t="s">
        <v>704</v>
      </c>
      <c r="C79" s="319" t="s">
        <v>888</v>
      </c>
      <c r="D79" s="319" t="s">
        <v>279</v>
      </c>
      <c r="E79" s="320">
        <v>12.6</v>
      </c>
      <c r="F79" s="320">
        <v>12.6</v>
      </c>
      <c r="G79" s="475">
        <f>+Tableau1[[#This Row],[Capacité brute (MW)]]*Tableau1[[#This Row],[Part EDF]]</f>
        <v>8.6473800000000001</v>
      </c>
      <c r="H79" s="474">
        <v>2021</v>
      </c>
      <c r="I79" s="321">
        <v>0.68630000000000002</v>
      </c>
      <c r="J79" s="319" t="s">
        <v>88</v>
      </c>
      <c r="K79" s="291" t="s">
        <v>235</v>
      </c>
      <c r="L79" s="87"/>
      <c r="M79" s="87"/>
      <c r="N79" s="87"/>
      <c r="O79" s="87"/>
      <c r="P79" s="87"/>
      <c r="Q79" s="87"/>
      <c r="R79" s="87"/>
      <c r="S79" s="87"/>
      <c r="T79" s="87"/>
      <c r="U79" s="87"/>
      <c r="V79" s="87"/>
      <c r="W79" s="87"/>
      <c r="X79" s="87"/>
      <c r="Y79" s="87"/>
      <c r="Z79" s="87"/>
      <c r="AA79" s="87"/>
    </row>
    <row r="80" spans="1:27" s="157" customFormat="1" ht="15" customHeight="1">
      <c r="A80" s="291" t="s">
        <v>77</v>
      </c>
      <c r="B80" s="319" t="s">
        <v>704</v>
      </c>
      <c r="C80" s="319" t="s">
        <v>895</v>
      </c>
      <c r="D80" s="319" t="s">
        <v>279</v>
      </c>
      <c r="E80" s="320">
        <v>3</v>
      </c>
      <c r="F80" s="320">
        <v>3</v>
      </c>
      <c r="G80" s="475">
        <f>+Tableau1[[#This Row],[Capacité brute (MW)]]*Tableau1[[#This Row],[Part EDF]]</f>
        <v>1.0500389999999999</v>
      </c>
      <c r="H80" s="474">
        <v>2021</v>
      </c>
      <c r="I80" s="321">
        <f>51%*68.63%</f>
        <v>0.35001299999999996</v>
      </c>
      <c r="J80" s="319" t="s">
        <v>88</v>
      </c>
      <c r="K80" s="291" t="s">
        <v>235</v>
      </c>
      <c r="L80" s="87"/>
      <c r="M80" s="87"/>
      <c r="N80" s="87"/>
      <c r="O80" s="87"/>
      <c r="P80" s="87"/>
      <c r="Q80" s="87"/>
      <c r="R80" s="87"/>
      <c r="S80" s="87"/>
      <c r="T80" s="87"/>
      <c r="U80" s="87"/>
      <c r="V80" s="87"/>
      <c r="W80" s="87"/>
      <c r="X80" s="87"/>
      <c r="Y80" s="87"/>
      <c r="Z80" s="87"/>
      <c r="AA80" s="87"/>
    </row>
    <row r="81" spans="1:27" s="157" customFormat="1" ht="15" customHeight="1">
      <c r="A81" s="291" t="s">
        <v>77</v>
      </c>
      <c r="B81" s="352" t="s">
        <v>704</v>
      </c>
      <c r="C81" s="352" t="s">
        <v>440</v>
      </c>
      <c r="D81" s="291" t="s">
        <v>176</v>
      </c>
      <c r="E81" s="293">
        <v>375</v>
      </c>
      <c r="F81" s="293">
        <v>375</v>
      </c>
      <c r="G81" s="293">
        <f>+Tableau1[[#This Row],[Capacité brute (MW)]]*Tableau1[[#This Row],[Part EDF]]</f>
        <v>257.36250000000001</v>
      </c>
      <c r="H81" s="294">
        <v>1997</v>
      </c>
      <c r="I81" s="352">
        <v>0.68630000000000002</v>
      </c>
      <c r="J81" s="291" t="s">
        <v>88</v>
      </c>
      <c r="K81" s="291" t="s">
        <v>235</v>
      </c>
      <c r="L81" s="87"/>
      <c r="M81" s="87"/>
      <c r="N81" s="87"/>
      <c r="O81" s="87"/>
      <c r="P81" s="87"/>
      <c r="Q81" s="87"/>
      <c r="R81" s="87"/>
      <c r="S81" s="87"/>
      <c r="T81" s="87"/>
      <c r="U81" s="87"/>
      <c r="V81" s="87"/>
      <c r="W81" s="87"/>
      <c r="X81" s="87"/>
      <c r="Y81" s="87"/>
      <c r="Z81" s="87"/>
      <c r="AA81" s="87"/>
    </row>
    <row r="82" spans="1:27" s="157" customFormat="1" ht="15" customHeight="1">
      <c r="A82" s="291" t="s">
        <v>77</v>
      </c>
      <c r="B82" s="352" t="s">
        <v>704</v>
      </c>
      <c r="C82" s="352" t="s">
        <v>374</v>
      </c>
      <c r="D82" s="291" t="s">
        <v>279</v>
      </c>
      <c r="E82" s="293">
        <v>4.5999999999999996</v>
      </c>
      <c r="F82" s="293">
        <v>4.5999999999999996</v>
      </c>
      <c r="G82" s="293">
        <f>+Tableau1[[#This Row],[Capacité brute (MW)]]*Tableau1[[#This Row],[Part EDF]]</f>
        <v>3.1569799999999999</v>
      </c>
      <c r="H82" s="294">
        <v>2009</v>
      </c>
      <c r="I82" s="352">
        <v>0.68630000000000002</v>
      </c>
      <c r="J82" s="291" t="s">
        <v>88</v>
      </c>
      <c r="K82" s="291" t="s">
        <v>235</v>
      </c>
      <c r="L82" s="87"/>
      <c r="M82" s="87"/>
      <c r="N82" s="87"/>
      <c r="O82" s="87"/>
      <c r="P82" s="87"/>
      <c r="Q82" s="87"/>
      <c r="R82" s="87"/>
      <c r="S82" s="87"/>
      <c r="T82" s="87"/>
      <c r="U82" s="87"/>
      <c r="V82" s="87"/>
      <c r="W82" s="87"/>
      <c r="X82" s="87"/>
      <c r="Y82" s="87"/>
      <c r="Z82" s="87"/>
      <c r="AA82" s="87"/>
    </row>
    <row r="83" spans="1:27" s="157" customFormat="1" ht="15" customHeight="1">
      <c r="A83" s="291" t="s">
        <v>77</v>
      </c>
      <c r="B83" s="352" t="s">
        <v>704</v>
      </c>
      <c r="C83" s="352" t="s">
        <v>441</v>
      </c>
      <c r="D83" s="291" t="s">
        <v>176</v>
      </c>
      <c r="E83" s="293">
        <v>153.6</v>
      </c>
      <c r="F83" s="293">
        <v>153.6</v>
      </c>
      <c r="G83" s="293">
        <f>+Tableau1[[#This Row],[Capacité brute (MW)]]*Tableau1[[#This Row],[Part EDF]]</f>
        <v>105.41567999999999</v>
      </c>
      <c r="H83" s="294">
        <v>1994</v>
      </c>
      <c r="I83" s="352">
        <v>0.68630000000000002</v>
      </c>
      <c r="J83" s="291" t="s">
        <v>88</v>
      </c>
      <c r="K83" s="291" t="s">
        <v>235</v>
      </c>
      <c r="L83" s="87"/>
      <c r="M83" s="87"/>
      <c r="N83" s="87"/>
      <c r="O83" s="87"/>
      <c r="P83" s="87"/>
      <c r="Q83" s="87"/>
      <c r="R83" s="87"/>
      <c r="S83" s="87"/>
      <c r="T83" s="87"/>
      <c r="U83" s="87"/>
      <c r="V83" s="87"/>
      <c r="W83" s="87"/>
      <c r="X83" s="87"/>
      <c r="Y83" s="87"/>
      <c r="Z83" s="87"/>
      <c r="AA83" s="87"/>
    </row>
    <row r="84" spans="1:27" s="157" customFormat="1" ht="15" customHeight="1">
      <c r="A84" s="291" t="s">
        <v>77</v>
      </c>
      <c r="B84" s="352" t="s">
        <v>704</v>
      </c>
      <c r="C84" s="352" t="s">
        <v>442</v>
      </c>
      <c r="D84" s="291" t="s">
        <v>176</v>
      </c>
      <c r="E84" s="293">
        <v>153.6</v>
      </c>
      <c r="F84" s="293">
        <v>153.6</v>
      </c>
      <c r="G84" s="293">
        <f>+Tableau1[[#This Row],[Capacité brute (MW)]]*Tableau1[[#This Row],[Part EDF]]</f>
        <v>105.41567999999999</v>
      </c>
      <c r="H84" s="294">
        <v>1994</v>
      </c>
      <c r="I84" s="352">
        <v>0.68630000000000002</v>
      </c>
      <c r="J84" s="291" t="s">
        <v>88</v>
      </c>
      <c r="K84" s="291" t="s">
        <v>235</v>
      </c>
      <c r="L84" s="87"/>
      <c r="M84" s="87"/>
      <c r="N84" s="87"/>
      <c r="O84" s="87"/>
      <c r="P84" s="87"/>
      <c r="Q84" s="87"/>
      <c r="R84" s="87"/>
      <c r="S84" s="87"/>
      <c r="T84" s="87"/>
      <c r="U84" s="87"/>
      <c r="V84" s="87"/>
      <c r="W84" s="87"/>
      <c r="X84" s="87"/>
      <c r="Y84" s="87"/>
      <c r="Z84" s="87"/>
      <c r="AA84" s="87"/>
    </row>
    <row r="85" spans="1:27" s="157" customFormat="1" ht="15" customHeight="1">
      <c r="A85" s="291" t="s">
        <v>77</v>
      </c>
      <c r="B85" s="352" t="s">
        <v>704</v>
      </c>
      <c r="C85" s="352" t="s">
        <v>443</v>
      </c>
      <c r="D85" s="291" t="s">
        <v>176</v>
      </c>
      <c r="E85" s="293">
        <v>162.80000000000001</v>
      </c>
      <c r="F85" s="293">
        <v>162.80000000000001</v>
      </c>
      <c r="G85" s="293">
        <f>+Tableau1[[#This Row],[Capacité brute (MW)]]*Tableau1[[#This Row],[Part EDF]]</f>
        <v>111.72964000000002</v>
      </c>
      <c r="H85" s="294">
        <v>1994</v>
      </c>
      <c r="I85" s="352">
        <v>0.68630000000000002</v>
      </c>
      <c r="J85" s="291" t="s">
        <v>88</v>
      </c>
      <c r="K85" s="291" t="s">
        <v>235</v>
      </c>
      <c r="L85" s="87"/>
      <c r="M85" s="87"/>
      <c r="N85" s="87"/>
      <c r="O85" s="87"/>
      <c r="P85" s="87"/>
      <c r="Q85" s="87"/>
      <c r="R85" s="87"/>
      <c r="S85" s="87"/>
      <c r="T85" s="87"/>
      <c r="U85" s="87"/>
      <c r="V85" s="87"/>
      <c r="W85" s="87"/>
      <c r="X85" s="87"/>
      <c r="Y85" s="87"/>
      <c r="Z85" s="87"/>
      <c r="AA85" s="87"/>
    </row>
    <row r="86" spans="1:27" s="157" customFormat="1" ht="15" customHeight="1">
      <c r="A86" s="291" t="s">
        <v>77</v>
      </c>
      <c r="B86" s="319" t="s">
        <v>704</v>
      </c>
      <c r="C86" s="319" t="s">
        <v>890</v>
      </c>
      <c r="D86" s="319" t="s">
        <v>279</v>
      </c>
      <c r="E86" s="320">
        <v>13.8</v>
      </c>
      <c r="F86" s="320">
        <v>13.8</v>
      </c>
      <c r="G86" s="475">
        <f>+Tableau1[[#This Row],[Capacité brute (MW)]]*Tableau1[[#This Row],[Part EDF]]</f>
        <v>9.4709400000000006</v>
      </c>
      <c r="H86" s="474">
        <v>2021</v>
      </c>
      <c r="I86" s="321">
        <v>0.68630000000000002</v>
      </c>
      <c r="J86" s="319" t="s">
        <v>88</v>
      </c>
      <c r="K86" s="291" t="s">
        <v>235</v>
      </c>
      <c r="L86" s="87"/>
      <c r="M86" s="87"/>
      <c r="N86" s="87"/>
      <c r="O86" s="87"/>
      <c r="P86" s="87"/>
      <c r="Q86" s="87"/>
      <c r="R86" s="87"/>
      <c r="S86" s="87"/>
      <c r="T86" s="87"/>
      <c r="U86" s="87"/>
      <c r="V86" s="87"/>
      <c r="W86" s="87"/>
      <c r="X86" s="87"/>
      <c r="Y86" s="87"/>
      <c r="Z86" s="87"/>
      <c r="AA86" s="87"/>
    </row>
    <row r="87" spans="1:27" s="157" customFormat="1" ht="15" customHeight="1">
      <c r="A87" s="291" t="s">
        <v>77</v>
      </c>
      <c r="B87" s="352" t="s">
        <v>704</v>
      </c>
      <c r="C87" s="352" t="s">
        <v>408</v>
      </c>
      <c r="D87" s="291" t="s">
        <v>279</v>
      </c>
      <c r="E87" s="293">
        <v>19.200000000000003</v>
      </c>
      <c r="F87" s="293">
        <v>19.200000000000003</v>
      </c>
      <c r="G87" s="293">
        <f>+Tableau1[[#This Row],[Capacité brute (MW)]]*Tableau1[[#This Row],[Part EDF]]</f>
        <v>13.176960000000003</v>
      </c>
      <c r="H87" s="294">
        <v>1900</v>
      </c>
      <c r="I87" s="352">
        <v>0.68630000000000002</v>
      </c>
      <c r="J87" s="291" t="s">
        <v>88</v>
      </c>
      <c r="K87" s="291" t="s">
        <v>235</v>
      </c>
      <c r="L87" s="87"/>
      <c r="M87" s="87"/>
      <c r="N87" s="87"/>
      <c r="O87" s="87"/>
      <c r="P87" s="87"/>
      <c r="Q87" s="87"/>
      <c r="R87" s="87"/>
      <c r="S87" s="87"/>
      <c r="T87" s="87"/>
      <c r="U87" s="87"/>
      <c r="V87" s="87"/>
      <c r="W87" s="87"/>
      <c r="X87" s="87"/>
      <c r="Y87" s="87"/>
      <c r="Z87" s="87"/>
      <c r="AA87" s="87"/>
    </row>
    <row r="88" spans="1:27" s="157" customFormat="1" ht="15" customHeight="1">
      <c r="A88" s="291" t="s">
        <v>593</v>
      </c>
      <c r="B88" s="352" t="s">
        <v>704</v>
      </c>
      <c r="C88" s="352" t="s">
        <v>418</v>
      </c>
      <c r="D88" s="291" t="s">
        <v>279</v>
      </c>
      <c r="E88" s="293">
        <v>6.15</v>
      </c>
      <c r="F88" s="293">
        <v>6.15</v>
      </c>
      <c r="G88" s="293">
        <f>+Tableau1[[#This Row],[Capacité brute (MW)]]*Tableau1[[#This Row],[Part EDF]]</f>
        <v>4.220745</v>
      </c>
      <c r="H88" s="294">
        <v>2018</v>
      </c>
      <c r="I88" s="352">
        <v>0.68630000000000002</v>
      </c>
      <c r="J88" s="291" t="s">
        <v>88</v>
      </c>
      <c r="K88" s="291" t="s">
        <v>235</v>
      </c>
      <c r="L88" s="87"/>
      <c r="M88" s="87"/>
      <c r="N88" s="87"/>
      <c r="O88" s="87"/>
      <c r="P88" s="87"/>
      <c r="Q88" s="87"/>
      <c r="R88" s="87"/>
      <c r="S88" s="87"/>
      <c r="T88" s="87"/>
      <c r="U88" s="87"/>
      <c r="V88" s="87"/>
      <c r="W88" s="87"/>
      <c r="X88" s="87"/>
      <c r="Y88" s="87"/>
      <c r="Z88" s="87"/>
      <c r="AA88" s="87"/>
    </row>
    <row r="89" spans="1:27" s="157" customFormat="1" ht="15" customHeight="1">
      <c r="A89" s="291" t="s">
        <v>77</v>
      </c>
      <c r="B89" s="352" t="s">
        <v>366</v>
      </c>
      <c r="C89" s="352" t="s">
        <v>367</v>
      </c>
      <c r="D89" s="291" t="s">
        <v>181</v>
      </c>
      <c r="E89" s="293">
        <v>481</v>
      </c>
      <c r="F89" s="293">
        <v>481</v>
      </c>
      <c r="G89" s="293">
        <f>+Tableau1[[#This Row],[Capacité brute (MW)]]*Tableau1[[#This Row],[Part EDF]]</f>
        <v>481</v>
      </c>
      <c r="H89" s="294">
        <v>1975</v>
      </c>
      <c r="I89" s="352">
        <v>1</v>
      </c>
      <c r="J89" s="291" t="s">
        <v>88</v>
      </c>
      <c r="K89" s="291" t="s">
        <v>235</v>
      </c>
      <c r="L89" s="87"/>
      <c r="M89" s="87"/>
      <c r="N89" s="87"/>
      <c r="O89" s="87"/>
      <c r="P89" s="87"/>
      <c r="Q89" s="87"/>
      <c r="R89" s="87"/>
      <c r="S89" s="87"/>
      <c r="T89" s="87"/>
      <c r="U89" s="87"/>
      <c r="V89" s="87"/>
      <c r="W89" s="87"/>
      <c r="X89" s="87"/>
      <c r="Y89" s="87"/>
      <c r="Z89" s="87"/>
      <c r="AA89" s="87"/>
    </row>
    <row r="90" spans="1:27" s="157" customFormat="1" ht="15" customHeight="1">
      <c r="A90" s="291" t="s">
        <v>77</v>
      </c>
      <c r="B90" s="352" t="s">
        <v>704</v>
      </c>
      <c r="C90" s="352" t="s">
        <v>428</v>
      </c>
      <c r="D90" s="291" t="s">
        <v>181</v>
      </c>
      <c r="E90" s="293">
        <v>102.74</v>
      </c>
      <c r="F90" s="293">
        <v>102.74</v>
      </c>
      <c r="G90" s="293">
        <f>+Tableau1[[#This Row],[Capacité brute (MW)]]*Tableau1[[#This Row],[Part EDF]]</f>
        <v>70.510462000000004</v>
      </c>
      <c r="H90" s="294">
        <v>1983</v>
      </c>
      <c r="I90" s="352">
        <v>0.68630000000000002</v>
      </c>
      <c r="J90" s="291" t="s">
        <v>88</v>
      </c>
      <c r="K90" s="291" t="s">
        <v>235</v>
      </c>
      <c r="L90" s="87"/>
      <c r="M90" s="87"/>
      <c r="N90" s="87"/>
      <c r="O90" s="87"/>
      <c r="P90" s="87"/>
      <c r="Q90" s="87"/>
      <c r="R90" s="87"/>
      <c r="S90" s="87"/>
      <c r="T90" s="87"/>
      <c r="U90" s="87"/>
      <c r="V90" s="87"/>
      <c r="W90" s="87"/>
      <c r="X90" s="87"/>
      <c r="Y90" s="87"/>
      <c r="Z90" s="87"/>
      <c r="AA90" s="87"/>
    </row>
    <row r="91" spans="1:27" s="157" customFormat="1" ht="15" customHeight="1">
      <c r="A91" s="291" t="s">
        <v>77</v>
      </c>
      <c r="B91" s="352" t="s">
        <v>704</v>
      </c>
      <c r="C91" s="352" t="s">
        <v>429</v>
      </c>
      <c r="D91" s="291" t="s">
        <v>181</v>
      </c>
      <c r="E91" s="293">
        <v>107.41</v>
      </c>
      <c r="F91" s="293">
        <v>107.41</v>
      </c>
      <c r="G91" s="293">
        <f>+Tableau1[[#This Row],[Capacité brute (MW)]]*Tableau1[[#This Row],[Part EDF]]</f>
        <v>73.715483000000006</v>
      </c>
      <c r="H91" s="294">
        <v>1985</v>
      </c>
      <c r="I91" s="352">
        <v>0.68630000000000002</v>
      </c>
      <c r="J91" s="291" t="s">
        <v>88</v>
      </c>
      <c r="K91" s="291" t="s">
        <v>235</v>
      </c>
      <c r="L91" s="87"/>
      <c r="M91" s="87"/>
      <c r="N91" s="87"/>
      <c r="O91" s="87"/>
      <c r="P91" s="87"/>
      <c r="Q91" s="87"/>
      <c r="R91" s="87"/>
      <c r="S91" s="87"/>
      <c r="T91" s="87"/>
      <c r="U91" s="87"/>
      <c r="V91" s="87"/>
      <c r="W91" s="87"/>
      <c r="X91" s="87"/>
      <c r="Y91" s="87"/>
      <c r="Z91" s="87"/>
      <c r="AA91" s="87"/>
    </row>
    <row r="92" spans="1:27" s="157" customFormat="1" ht="15" customHeight="1">
      <c r="A92" s="291" t="s">
        <v>77</v>
      </c>
      <c r="B92" s="292" t="s">
        <v>704</v>
      </c>
      <c r="C92" s="291" t="s">
        <v>709</v>
      </c>
      <c r="D92" s="291" t="s">
        <v>279</v>
      </c>
      <c r="E92" s="293">
        <v>2.2999999999999998</v>
      </c>
      <c r="F92" s="293">
        <v>2.2999999999999998</v>
      </c>
      <c r="G92" s="293">
        <f>+Tableau1[[#This Row],[Capacité brute (MW)]]*Tableau1[[#This Row],[Part EDF]]</f>
        <v>0.80502989999999985</v>
      </c>
      <c r="H92" s="294">
        <v>2019</v>
      </c>
      <c r="I92" s="295">
        <f>51%*68.63%</f>
        <v>0.35001299999999996</v>
      </c>
      <c r="J92" s="291" t="s">
        <v>88</v>
      </c>
      <c r="K92" s="291" t="s">
        <v>235</v>
      </c>
      <c r="L92" s="87"/>
      <c r="M92" s="87"/>
      <c r="N92" s="87"/>
      <c r="O92" s="87"/>
      <c r="P92" s="87"/>
      <c r="Q92" s="87"/>
      <c r="R92" s="87"/>
      <c r="S92" s="87"/>
      <c r="T92" s="87"/>
      <c r="U92" s="87"/>
      <c r="V92" s="87"/>
      <c r="W92" s="87"/>
      <c r="X92" s="87"/>
      <c r="Y92" s="87"/>
      <c r="Z92" s="87"/>
      <c r="AA92" s="87"/>
    </row>
    <row r="93" spans="1:27" s="157" customFormat="1" ht="15" customHeight="1">
      <c r="A93" s="291" t="s">
        <v>77</v>
      </c>
      <c r="B93" s="352" t="s">
        <v>704</v>
      </c>
      <c r="C93" s="352" t="s">
        <v>410</v>
      </c>
      <c r="D93" s="291" t="s">
        <v>279</v>
      </c>
      <c r="E93" s="293">
        <v>4.0999999999999996</v>
      </c>
      <c r="F93" s="293">
        <v>4.0999999999999996</v>
      </c>
      <c r="G93" s="293">
        <f>+Tableau1[[#This Row],[Capacité brute (MW)]]*Tableau1[[#This Row],[Part EDF]]</f>
        <v>1.6882979999999996</v>
      </c>
      <c r="H93" s="294">
        <v>2017</v>
      </c>
      <c r="I93" s="352">
        <f>60%*68.63%</f>
        <v>0.41177999999999992</v>
      </c>
      <c r="J93" s="291" t="s">
        <v>88</v>
      </c>
      <c r="K93" s="291" t="s">
        <v>235</v>
      </c>
      <c r="L93" s="87"/>
      <c r="M93" s="87"/>
      <c r="N93" s="87"/>
      <c r="O93" s="87"/>
      <c r="P93" s="87"/>
      <c r="Q93" s="87"/>
      <c r="R93" s="87"/>
      <c r="S93" s="87"/>
      <c r="T93" s="87"/>
      <c r="U93" s="87"/>
      <c r="V93" s="87"/>
      <c r="W93" s="87"/>
      <c r="X93" s="87"/>
      <c r="Y93" s="87"/>
      <c r="Z93" s="87"/>
      <c r="AA93" s="87"/>
    </row>
    <row r="94" spans="1:27" s="160" customFormat="1" ht="15" customHeight="1">
      <c r="A94" s="291" t="s">
        <v>77</v>
      </c>
      <c r="B94" s="352" t="s">
        <v>704</v>
      </c>
      <c r="C94" s="352" t="s">
        <v>390</v>
      </c>
      <c r="D94" s="291" t="s">
        <v>279</v>
      </c>
      <c r="E94" s="293">
        <v>20.7</v>
      </c>
      <c r="F94" s="293">
        <v>20.7</v>
      </c>
      <c r="G94" s="293">
        <f>+Tableau1[[#This Row],[Capacité brute (MW)]]*Tableau1[[#This Row],[Part EDF]]</f>
        <v>7.2452690999999989</v>
      </c>
      <c r="H94" s="294">
        <v>2015</v>
      </c>
      <c r="I94" s="352">
        <f>51%*68.63%</f>
        <v>0.35001299999999996</v>
      </c>
      <c r="J94" s="291" t="s">
        <v>88</v>
      </c>
      <c r="K94" s="291" t="s">
        <v>235</v>
      </c>
      <c r="L94" s="159"/>
      <c r="M94" s="159"/>
      <c r="N94" s="159"/>
      <c r="O94" s="159"/>
      <c r="P94" s="159"/>
      <c r="Q94" s="159"/>
      <c r="R94" s="159"/>
      <c r="S94" s="159"/>
      <c r="T94" s="159"/>
      <c r="U94" s="159"/>
      <c r="V94" s="159"/>
      <c r="W94" s="159"/>
      <c r="X94" s="159"/>
      <c r="Y94" s="159"/>
      <c r="Z94" s="159"/>
      <c r="AA94" s="159"/>
    </row>
    <row r="95" spans="1:27" s="157" customFormat="1" ht="15" customHeight="1">
      <c r="A95" s="291" t="s">
        <v>77</v>
      </c>
      <c r="B95" s="352" t="s">
        <v>704</v>
      </c>
      <c r="C95" s="352" t="s">
        <v>415</v>
      </c>
      <c r="D95" s="291" t="s">
        <v>279</v>
      </c>
      <c r="E95" s="293">
        <v>19.2</v>
      </c>
      <c r="F95" s="293">
        <v>19.2</v>
      </c>
      <c r="G95" s="293">
        <f>+Tableau1[[#This Row],[Capacité brute (MW)]]*Tableau1[[#This Row],[Part EDF]]</f>
        <v>13.176959999999999</v>
      </c>
      <c r="H95" s="294">
        <v>2018</v>
      </c>
      <c r="I95" s="352">
        <v>0.68630000000000002</v>
      </c>
      <c r="J95" s="291" t="s">
        <v>88</v>
      </c>
      <c r="K95" s="291" t="s">
        <v>235</v>
      </c>
      <c r="L95" s="87"/>
      <c r="M95" s="87"/>
      <c r="N95" s="87"/>
      <c r="O95" s="87"/>
      <c r="P95" s="87"/>
      <c r="Q95" s="87"/>
      <c r="R95" s="87"/>
      <c r="S95" s="87"/>
      <c r="T95" s="87"/>
      <c r="U95" s="87"/>
      <c r="V95" s="87"/>
      <c r="W95" s="87"/>
      <c r="X95" s="87"/>
      <c r="Y95" s="87"/>
      <c r="Z95" s="87"/>
      <c r="AA95" s="87"/>
    </row>
    <row r="96" spans="1:27" s="162" customFormat="1" ht="15" customHeight="1">
      <c r="A96" s="291" t="s">
        <v>77</v>
      </c>
      <c r="B96" s="352" t="s">
        <v>704</v>
      </c>
      <c r="C96" s="352" t="s">
        <v>405</v>
      </c>
      <c r="D96" s="291" t="s">
        <v>279</v>
      </c>
      <c r="E96" s="293">
        <v>7.0500000000000007</v>
      </c>
      <c r="F96" s="293">
        <v>7.0500000000000007</v>
      </c>
      <c r="G96" s="293">
        <f>+Tableau1[[#This Row],[Capacité brute (MW)]]*Tableau1[[#This Row],[Part EDF]]</f>
        <v>4.8384150000000004</v>
      </c>
      <c r="H96" s="294">
        <v>2017</v>
      </c>
      <c r="I96" s="352">
        <v>0.68630000000000002</v>
      </c>
      <c r="J96" s="291" t="s">
        <v>88</v>
      </c>
      <c r="K96" s="291" t="s">
        <v>235</v>
      </c>
      <c r="L96" s="161"/>
      <c r="M96" s="161"/>
      <c r="N96" s="161"/>
      <c r="O96" s="161"/>
      <c r="P96" s="161"/>
      <c r="Q96" s="161"/>
      <c r="R96" s="161"/>
      <c r="S96" s="161"/>
      <c r="T96" s="161"/>
      <c r="U96" s="161"/>
      <c r="V96" s="161"/>
      <c r="W96" s="161"/>
      <c r="X96" s="161"/>
      <c r="Y96" s="161"/>
      <c r="Z96" s="161"/>
      <c r="AA96" s="161"/>
    </row>
    <row r="97" spans="1:27" s="162" customFormat="1" ht="15" customHeight="1">
      <c r="A97" s="291" t="s">
        <v>77</v>
      </c>
      <c r="B97" s="319" t="s">
        <v>704</v>
      </c>
      <c r="C97" s="633" t="s">
        <v>808</v>
      </c>
      <c r="D97" s="319" t="s">
        <v>279</v>
      </c>
      <c r="E97" s="320">
        <v>13.8</v>
      </c>
      <c r="F97" s="320">
        <v>13.8</v>
      </c>
      <c r="G97" s="475">
        <f>+Tableau1[[#This Row],[Capacité brute (MW)]]*Tableau1[[#This Row],[Part EDF]]</f>
        <v>9.4709400000000006</v>
      </c>
      <c r="H97" s="474">
        <v>2020</v>
      </c>
      <c r="I97" s="321">
        <v>0.68630000000000002</v>
      </c>
      <c r="J97" s="319" t="s">
        <v>88</v>
      </c>
      <c r="K97" s="291" t="s">
        <v>235</v>
      </c>
      <c r="L97" s="161"/>
      <c r="M97" s="161"/>
      <c r="N97" s="161"/>
      <c r="O97" s="161"/>
      <c r="P97" s="161"/>
      <c r="Q97" s="161"/>
      <c r="R97" s="161"/>
      <c r="S97" s="161"/>
      <c r="T97" s="161"/>
      <c r="U97" s="161"/>
      <c r="V97" s="161"/>
      <c r="W97" s="161"/>
      <c r="X97" s="161"/>
      <c r="Y97" s="161"/>
      <c r="Z97" s="161"/>
      <c r="AA97" s="161"/>
    </row>
    <row r="98" spans="1:27" s="157" customFormat="1" ht="15" customHeight="1">
      <c r="A98" s="291" t="s">
        <v>77</v>
      </c>
      <c r="B98" s="319" t="s">
        <v>704</v>
      </c>
      <c r="C98" s="319" t="s">
        <v>809</v>
      </c>
      <c r="D98" s="319" t="s">
        <v>279</v>
      </c>
      <c r="E98" s="320">
        <v>3.45</v>
      </c>
      <c r="F98" s="320">
        <v>3.45</v>
      </c>
      <c r="G98" s="475">
        <f>+Tableau1[[#This Row],[Capacité brute (MW)]]*Tableau1[[#This Row],[Part EDF]]</f>
        <v>2.3677350000000001</v>
      </c>
      <c r="H98" s="474">
        <v>2020</v>
      </c>
      <c r="I98" s="321">
        <v>0.68630000000000002</v>
      </c>
      <c r="J98" s="319" t="s">
        <v>88</v>
      </c>
      <c r="K98" s="291" t="s">
        <v>235</v>
      </c>
      <c r="L98" s="87"/>
      <c r="M98" s="87"/>
      <c r="N98" s="87"/>
      <c r="O98" s="87"/>
      <c r="P98" s="87"/>
      <c r="Q98" s="87"/>
      <c r="R98" s="87"/>
      <c r="S98" s="87"/>
      <c r="T98" s="87"/>
      <c r="U98" s="87"/>
      <c r="V98" s="87"/>
      <c r="W98" s="87"/>
      <c r="X98" s="87"/>
      <c r="Y98" s="87"/>
      <c r="Z98" s="87"/>
      <c r="AA98" s="87"/>
    </row>
    <row r="99" spans="1:27" s="157" customFormat="1" ht="15" customHeight="1">
      <c r="A99" s="291" t="s">
        <v>77</v>
      </c>
      <c r="B99" s="352" t="s">
        <v>704</v>
      </c>
      <c r="C99" s="352" t="s">
        <v>387</v>
      </c>
      <c r="D99" s="291" t="s">
        <v>279</v>
      </c>
      <c r="E99" s="293">
        <v>10</v>
      </c>
      <c r="F99" s="293">
        <v>10</v>
      </c>
      <c r="G99" s="293">
        <f>+Tableau1[[#This Row],[Capacité brute (MW)]]*Tableau1[[#This Row],[Part EDF]]</f>
        <v>6.8630000000000004</v>
      </c>
      <c r="H99" s="294">
        <v>2014</v>
      </c>
      <c r="I99" s="352">
        <v>0.68630000000000002</v>
      </c>
      <c r="J99" s="291" t="s">
        <v>88</v>
      </c>
      <c r="K99" s="291" t="s">
        <v>235</v>
      </c>
      <c r="L99" s="87"/>
      <c r="M99" s="87"/>
      <c r="N99" s="87"/>
      <c r="O99" s="87"/>
      <c r="P99" s="87"/>
      <c r="Q99" s="87"/>
      <c r="R99" s="87"/>
      <c r="S99" s="87"/>
      <c r="T99" s="87"/>
      <c r="U99" s="87"/>
      <c r="V99" s="87"/>
      <c r="W99" s="87"/>
      <c r="X99" s="87"/>
      <c r="Y99" s="87"/>
      <c r="Z99" s="87"/>
      <c r="AA99" s="87"/>
    </row>
    <row r="100" spans="1:27" s="157" customFormat="1" ht="15" customHeight="1">
      <c r="A100" s="291" t="s">
        <v>77</v>
      </c>
      <c r="B100" s="352" t="s">
        <v>704</v>
      </c>
      <c r="C100" s="352" t="s">
        <v>398</v>
      </c>
      <c r="D100" s="291" t="s">
        <v>279</v>
      </c>
      <c r="E100" s="293">
        <v>9.6</v>
      </c>
      <c r="F100" s="293">
        <v>9.6</v>
      </c>
      <c r="G100" s="293">
        <f>+Tableau1[[#This Row],[Capacité brute (MW)]]*Tableau1[[#This Row],[Part EDF]]</f>
        <v>6.5884799999999997</v>
      </c>
      <c r="H100" s="294">
        <v>2016</v>
      </c>
      <c r="I100" s="352">
        <v>0.68630000000000002</v>
      </c>
      <c r="J100" s="291" t="s">
        <v>88</v>
      </c>
      <c r="K100" s="291" t="s">
        <v>235</v>
      </c>
      <c r="L100" s="87"/>
      <c r="M100" s="87"/>
      <c r="N100" s="87"/>
      <c r="O100" s="87"/>
      <c r="P100" s="87"/>
      <c r="Q100" s="87"/>
      <c r="R100" s="87"/>
      <c r="S100" s="87"/>
      <c r="T100" s="87"/>
      <c r="U100" s="87"/>
      <c r="V100" s="87"/>
      <c r="W100" s="87"/>
      <c r="X100" s="87"/>
      <c r="Y100" s="87"/>
      <c r="Z100" s="87"/>
      <c r="AA100" s="87"/>
    </row>
    <row r="101" spans="1:27" s="157" customFormat="1" ht="15" customHeight="1">
      <c r="A101" s="291" t="s">
        <v>77</v>
      </c>
      <c r="B101" s="352" t="s">
        <v>704</v>
      </c>
      <c r="C101" s="352" t="s">
        <v>377</v>
      </c>
      <c r="D101" s="291" t="s">
        <v>279</v>
      </c>
      <c r="E101" s="293">
        <v>6.8999999999999995</v>
      </c>
      <c r="F101" s="293">
        <v>6.8999999999999995</v>
      </c>
      <c r="G101" s="293">
        <f>+Tableau1[[#This Row],[Capacité brute (MW)]]*Tableau1[[#This Row],[Part EDF]]</f>
        <v>4.7354699999999994</v>
      </c>
      <c r="H101" s="294">
        <v>2009</v>
      </c>
      <c r="I101" s="352">
        <v>0.68630000000000002</v>
      </c>
      <c r="J101" s="291" t="s">
        <v>88</v>
      </c>
      <c r="K101" s="291" t="s">
        <v>235</v>
      </c>
      <c r="L101" s="87"/>
      <c r="M101" s="87"/>
      <c r="N101" s="87"/>
      <c r="O101" s="87"/>
      <c r="P101" s="87"/>
      <c r="Q101" s="87"/>
      <c r="R101" s="87"/>
      <c r="S101" s="87"/>
      <c r="T101" s="87"/>
      <c r="U101" s="87"/>
      <c r="V101" s="87"/>
      <c r="W101" s="87"/>
      <c r="X101" s="87"/>
      <c r="Y101" s="87"/>
      <c r="Z101" s="87"/>
      <c r="AA101" s="87"/>
    </row>
    <row r="102" spans="1:27" s="157" customFormat="1" ht="15" customHeight="1">
      <c r="A102" s="291" t="s">
        <v>77</v>
      </c>
      <c r="B102" s="352" t="s">
        <v>704</v>
      </c>
      <c r="C102" s="352" t="s">
        <v>401</v>
      </c>
      <c r="D102" s="291" t="s">
        <v>279</v>
      </c>
      <c r="E102" s="293">
        <v>6.9</v>
      </c>
      <c r="F102" s="293">
        <v>6.9</v>
      </c>
      <c r="G102" s="293">
        <f>+Tableau1[[#This Row],[Capacité brute (MW)]]*Tableau1[[#This Row],[Part EDF]]</f>
        <v>4.7354700000000003</v>
      </c>
      <c r="H102" s="294">
        <v>2016</v>
      </c>
      <c r="I102" s="352">
        <v>0.68630000000000002</v>
      </c>
      <c r="J102" s="291" t="s">
        <v>88</v>
      </c>
      <c r="K102" s="291" t="s">
        <v>235</v>
      </c>
      <c r="L102" s="87"/>
      <c r="M102" s="87"/>
      <c r="N102" s="87"/>
      <c r="O102" s="87"/>
      <c r="P102" s="87"/>
      <c r="Q102" s="87"/>
      <c r="R102" s="87"/>
      <c r="S102" s="87"/>
      <c r="T102" s="87"/>
      <c r="U102" s="87"/>
      <c r="V102" s="87"/>
      <c r="W102" s="87"/>
      <c r="X102" s="87"/>
      <c r="Y102" s="87"/>
      <c r="Z102" s="87"/>
      <c r="AA102" s="87"/>
    </row>
    <row r="103" spans="1:27" s="157" customFormat="1" ht="15" customHeight="1">
      <c r="A103" s="291" t="s">
        <v>77</v>
      </c>
      <c r="B103" s="319" t="s">
        <v>704</v>
      </c>
      <c r="C103" s="319" t="s">
        <v>889</v>
      </c>
      <c r="D103" s="319" t="s">
        <v>279</v>
      </c>
      <c r="E103" s="320">
        <v>11.12</v>
      </c>
      <c r="F103" s="320">
        <v>11.12</v>
      </c>
      <c r="G103" s="475">
        <f>+Tableau1[[#This Row],[Capacité brute (MW)]]*Tableau1[[#This Row],[Part EDF]]</f>
        <v>7.6316559999999996</v>
      </c>
      <c r="H103" s="474">
        <v>2021</v>
      </c>
      <c r="I103" s="321">
        <v>0.68630000000000002</v>
      </c>
      <c r="J103" s="319" t="s">
        <v>88</v>
      </c>
      <c r="K103" s="291" t="s">
        <v>235</v>
      </c>
      <c r="L103" s="87"/>
      <c r="M103" s="87"/>
      <c r="N103" s="87"/>
      <c r="O103" s="87"/>
      <c r="P103" s="87"/>
      <c r="Q103" s="87"/>
      <c r="R103" s="87"/>
      <c r="S103" s="87"/>
      <c r="T103" s="87"/>
      <c r="U103" s="87"/>
      <c r="V103" s="87"/>
      <c r="W103" s="87"/>
      <c r="X103" s="87"/>
      <c r="Y103" s="87"/>
      <c r="Z103" s="87"/>
      <c r="AA103" s="87"/>
    </row>
    <row r="104" spans="1:27" s="157" customFormat="1" ht="15" customHeight="1">
      <c r="A104" s="291" t="s">
        <v>77</v>
      </c>
      <c r="B104" s="352" t="s">
        <v>704</v>
      </c>
      <c r="C104" s="352" t="s">
        <v>393</v>
      </c>
      <c r="D104" s="291" t="s">
        <v>279</v>
      </c>
      <c r="E104" s="293">
        <v>3.2</v>
      </c>
      <c r="F104" s="293">
        <v>3.2</v>
      </c>
      <c r="G104" s="293">
        <f>+Tableau1[[#This Row],[Capacité brute (MW)]]*Tableau1[[#This Row],[Part EDF]]</f>
        <v>2.1961600000000003</v>
      </c>
      <c r="H104" s="294">
        <v>2015</v>
      </c>
      <c r="I104" s="352">
        <v>0.68630000000000002</v>
      </c>
      <c r="J104" s="291" t="s">
        <v>88</v>
      </c>
      <c r="K104" s="291" t="s">
        <v>235</v>
      </c>
      <c r="L104" s="87"/>
      <c r="M104" s="87"/>
      <c r="N104" s="87"/>
      <c r="O104" s="87"/>
      <c r="P104" s="87"/>
      <c r="Q104" s="87"/>
      <c r="R104" s="87"/>
      <c r="S104" s="87"/>
      <c r="T104" s="87"/>
      <c r="U104" s="87"/>
      <c r="V104" s="87"/>
      <c r="W104" s="87"/>
      <c r="X104" s="87"/>
      <c r="Y104" s="87"/>
      <c r="Z104" s="87"/>
      <c r="AA104" s="87"/>
    </row>
    <row r="105" spans="1:27" s="157" customFormat="1" ht="15" customHeight="1">
      <c r="A105" s="291" t="s">
        <v>78</v>
      </c>
      <c r="B105" s="352" t="s">
        <v>243</v>
      </c>
      <c r="C105" s="352" t="s">
        <v>244</v>
      </c>
      <c r="D105" s="291" t="s">
        <v>176</v>
      </c>
      <c r="E105" s="293">
        <v>827</v>
      </c>
      <c r="F105" s="293">
        <v>827</v>
      </c>
      <c r="G105" s="293">
        <f>+Tableau1[[#This Row],[Capacité brute (MW)]]*Tableau1[[#This Row],[Part EDF]]</f>
        <v>827</v>
      </c>
      <c r="H105" s="294">
        <v>2004</v>
      </c>
      <c r="I105" s="352">
        <v>1</v>
      </c>
      <c r="J105" s="291" t="s">
        <v>88</v>
      </c>
      <c r="K105" s="291" t="s">
        <v>235</v>
      </c>
      <c r="L105" s="87"/>
      <c r="M105" s="87"/>
      <c r="N105" s="87"/>
      <c r="O105" s="87"/>
      <c r="P105" s="87"/>
      <c r="Q105" s="87"/>
      <c r="R105" s="87"/>
      <c r="S105" s="87"/>
      <c r="T105" s="87"/>
      <c r="U105" s="87"/>
      <c r="V105" s="87"/>
      <c r="W105" s="87"/>
      <c r="X105" s="87"/>
      <c r="Y105" s="87"/>
      <c r="Z105" s="87"/>
      <c r="AA105" s="87"/>
    </row>
    <row r="106" spans="1:27" s="157" customFormat="1" ht="15" customHeight="1">
      <c r="A106" s="291" t="s">
        <v>23</v>
      </c>
      <c r="B106" s="352" t="s">
        <v>786</v>
      </c>
      <c r="C106" s="352" t="s">
        <v>653</v>
      </c>
      <c r="D106" s="291" t="s">
        <v>216</v>
      </c>
      <c r="E106" s="293">
        <v>0.94</v>
      </c>
      <c r="F106" s="293">
        <v>0.94</v>
      </c>
      <c r="G106" s="293">
        <f>Tableau1[[#This Row],[Capacité brute (MW)]]*Tableau1[[#This Row],[Part EDF]]</f>
        <v>0.46586399999999994</v>
      </c>
      <c r="H106" s="294">
        <v>2010</v>
      </c>
      <c r="I106" s="352">
        <v>0.49559999999999998</v>
      </c>
      <c r="J106" s="291" t="s">
        <v>88</v>
      </c>
      <c r="K106" s="291" t="s">
        <v>23</v>
      </c>
      <c r="L106" s="87"/>
      <c r="M106" s="87"/>
      <c r="N106" s="87"/>
      <c r="O106" s="87"/>
      <c r="P106" s="87"/>
      <c r="Q106" s="87"/>
      <c r="R106" s="87"/>
      <c r="S106" s="87"/>
      <c r="T106" s="87"/>
      <c r="U106" s="87"/>
      <c r="V106" s="87"/>
      <c r="W106" s="87"/>
      <c r="X106" s="87"/>
      <c r="Y106" s="87"/>
      <c r="Z106" s="87"/>
      <c r="AA106" s="87"/>
    </row>
    <row r="107" spans="1:27" s="157" customFormat="1" ht="15" customHeight="1">
      <c r="A107" s="291" t="s">
        <v>77</v>
      </c>
      <c r="B107" s="352" t="s">
        <v>161</v>
      </c>
      <c r="C107" s="352" t="s">
        <v>190</v>
      </c>
      <c r="D107" s="291" t="s">
        <v>279</v>
      </c>
      <c r="E107" s="293">
        <v>325.2</v>
      </c>
      <c r="F107" s="293">
        <v>0</v>
      </c>
      <c r="G107" s="293">
        <v>27</v>
      </c>
      <c r="H107" s="294" t="s">
        <v>751</v>
      </c>
      <c r="I107" s="352" t="s">
        <v>190</v>
      </c>
      <c r="J107" s="291" t="s">
        <v>88</v>
      </c>
      <c r="K107" s="291" t="s">
        <v>161</v>
      </c>
      <c r="L107" s="87"/>
      <c r="M107" s="87"/>
      <c r="N107" s="87"/>
      <c r="O107" s="87"/>
      <c r="P107" s="87"/>
      <c r="Q107" s="87"/>
      <c r="R107" s="87"/>
      <c r="S107" s="87"/>
      <c r="T107" s="87"/>
      <c r="U107" s="87"/>
      <c r="V107" s="87"/>
      <c r="W107" s="87"/>
      <c r="X107" s="87"/>
      <c r="Y107" s="87"/>
      <c r="Z107" s="87"/>
      <c r="AA107" s="87"/>
    </row>
    <row r="108" spans="1:27" s="157" customFormat="1" ht="15" customHeight="1">
      <c r="A108" s="291" t="s">
        <v>78</v>
      </c>
      <c r="B108" s="352" t="s">
        <v>161</v>
      </c>
      <c r="C108" s="352" t="s">
        <v>190</v>
      </c>
      <c r="D108" s="291" t="s">
        <v>216</v>
      </c>
      <c r="E108" s="293">
        <v>399</v>
      </c>
      <c r="F108" s="293">
        <v>0</v>
      </c>
      <c r="G108" s="293">
        <v>199</v>
      </c>
      <c r="H108" s="294" t="s">
        <v>753</v>
      </c>
      <c r="I108" s="352" t="s">
        <v>190</v>
      </c>
      <c r="J108" s="291" t="s">
        <v>88</v>
      </c>
      <c r="K108" s="291" t="s">
        <v>161</v>
      </c>
      <c r="L108" s="87"/>
      <c r="M108" s="87"/>
      <c r="N108" s="87"/>
      <c r="O108" s="87"/>
      <c r="P108" s="87"/>
      <c r="Q108" s="87"/>
      <c r="R108" s="87"/>
      <c r="S108" s="87"/>
      <c r="T108" s="87"/>
      <c r="U108" s="87"/>
      <c r="V108" s="87"/>
      <c r="W108" s="87"/>
      <c r="X108" s="87"/>
      <c r="Y108" s="87"/>
      <c r="Z108" s="87"/>
      <c r="AA108" s="87"/>
    </row>
    <row r="109" spans="1:27" s="157" customFormat="1" ht="15" customHeight="1">
      <c r="A109" s="291" t="s">
        <v>78</v>
      </c>
      <c r="B109" s="352" t="s">
        <v>243</v>
      </c>
      <c r="C109" s="291" t="s">
        <v>713</v>
      </c>
      <c r="D109" s="291" t="s">
        <v>221</v>
      </c>
      <c r="E109" s="293">
        <v>401.88</v>
      </c>
      <c r="F109" s="293">
        <v>0</v>
      </c>
      <c r="G109" s="293">
        <f>+Tableau1[[#This Row],[Capacité brute (MW)]]*Tableau1[[#This Row],[Part EDF]]</f>
        <v>204.9588</v>
      </c>
      <c r="H109" s="294">
        <v>2019</v>
      </c>
      <c r="I109" s="352">
        <v>0.51</v>
      </c>
      <c r="J109" s="291" t="s">
        <v>86</v>
      </c>
      <c r="K109" s="291" t="s">
        <v>235</v>
      </c>
      <c r="L109" s="87"/>
      <c r="M109" s="87"/>
      <c r="N109" s="87"/>
      <c r="O109" s="87"/>
      <c r="P109" s="87"/>
      <c r="Q109" s="87"/>
      <c r="R109" s="87"/>
      <c r="S109" s="87"/>
      <c r="T109" s="87"/>
      <c r="U109" s="87"/>
      <c r="V109" s="87"/>
      <c r="W109" s="87"/>
      <c r="X109" s="87"/>
      <c r="Y109" s="87"/>
      <c r="Z109" s="87"/>
      <c r="AA109" s="87"/>
    </row>
    <row r="110" spans="1:27" s="157" customFormat="1" ht="15" customHeight="1">
      <c r="A110" s="291" t="s">
        <v>207</v>
      </c>
      <c r="B110" s="352" t="s">
        <v>774</v>
      </c>
      <c r="C110" s="352" t="s">
        <v>802</v>
      </c>
      <c r="D110" s="291" t="s">
        <v>279</v>
      </c>
      <c r="E110" s="293">
        <v>224</v>
      </c>
      <c r="F110" s="293">
        <v>0</v>
      </c>
      <c r="G110" s="293">
        <f>+Tableau1[[#This Row],[Capacité brute (MW)]]*Tableau1[[#This Row],[Part EDF]]</f>
        <v>112</v>
      </c>
      <c r="H110" s="353" t="s">
        <v>227</v>
      </c>
      <c r="I110" s="295">
        <v>0.5</v>
      </c>
      <c r="J110" s="291" t="s">
        <v>86</v>
      </c>
      <c r="K110" s="291" t="s">
        <v>110</v>
      </c>
      <c r="L110" s="87"/>
      <c r="M110" s="87"/>
      <c r="N110" s="87"/>
      <c r="O110" s="87"/>
      <c r="P110" s="87"/>
      <c r="Q110" s="87"/>
      <c r="R110" s="87"/>
      <c r="S110" s="87"/>
      <c r="T110" s="87"/>
      <c r="U110" s="87"/>
      <c r="V110" s="87"/>
      <c r="W110" s="87"/>
      <c r="X110" s="87"/>
      <c r="Y110" s="87"/>
      <c r="Z110" s="87"/>
      <c r="AA110" s="87"/>
    </row>
    <row r="111" spans="1:27" s="157" customFormat="1" ht="15" customHeight="1">
      <c r="A111" s="291" t="s">
        <v>78</v>
      </c>
      <c r="B111" s="352" t="s">
        <v>161</v>
      </c>
      <c r="C111" s="352" t="s">
        <v>190</v>
      </c>
      <c r="D111" s="291" t="s">
        <v>279</v>
      </c>
      <c r="E111" s="293">
        <v>709</v>
      </c>
      <c r="F111" s="293">
        <v>526</v>
      </c>
      <c r="G111" s="293">
        <v>617</v>
      </c>
      <c r="H111" s="294" t="s">
        <v>748</v>
      </c>
      <c r="I111" s="352" t="s">
        <v>190</v>
      </c>
      <c r="J111" s="291" t="s">
        <v>88</v>
      </c>
      <c r="K111" s="291" t="s">
        <v>161</v>
      </c>
      <c r="L111" s="87"/>
      <c r="M111" s="87"/>
      <c r="N111" s="87"/>
      <c r="O111" s="87"/>
      <c r="P111" s="87"/>
      <c r="Q111" s="87"/>
      <c r="R111" s="87"/>
      <c r="S111" s="87"/>
      <c r="T111" s="87"/>
      <c r="U111" s="87"/>
      <c r="V111" s="87"/>
      <c r="W111" s="87"/>
      <c r="X111" s="87"/>
      <c r="Y111" s="87"/>
      <c r="Z111" s="87"/>
      <c r="AA111" s="87"/>
    </row>
    <row r="112" spans="1:27" s="157" customFormat="1" ht="15" customHeight="1">
      <c r="A112" s="291" t="s">
        <v>207</v>
      </c>
      <c r="B112" s="352" t="s">
        <v>161</v>
      </c>
      <c r="C112" s="352" t="s">
        <v>190</v>
      </c>
      <c r="D112" s="291" t="s">
        <v>216</v>
      </c>
      <c r="E112" s="293">
        <v>61</v>
      </c>
      <c r="F112" s="293">
        <v>61</v>
      </c>
      <c r="G112" s="293">
        <v>42</v>
      </c>
      <c r="H112" s="294" t="s">
        <v>747</v>
      </c>
      <c r="I112" s="352" t="s">
        <v>190</v>
      </c>
      <c r="J112" s="291" t="s">
        <v>88</v>
      </c>
      <c r="K112" s="291" t="s">
        <v>161</v>
      </c>
      <c r="L112" s="87"/>
      <c r="M112" s="87"/>
      <c r="N112" s="87"/>
      <c r="O112" s="87"/>
      <c r="P112" s="87"/>
      <c r="Q112" s="87"/>
      <c r="R112" s="87"/>
      <c r="S112" s="87"/>
      <c r="T112" s="87"/>
      <c r="U112" s="87"/>
      <c r="V112" s="87"/>
      <c r="W112" s="87"/>
      <c r="X112" s="87"/>
      <c r="Y112" s="87"/>
      <c r="Z112" s="87"/>
      <c r="AA112" s="87"/>
    </row>
    <row r="113" spans="1:27" s="157" customFormat="1" ht="15" customHeight="1">
      <c r="A113" s="291" t="s">
        <v>114</v>
      </c>
      <c r="B113" s="319" t="s">
        <v>732</v>
      </c>
      <c r="C113" s="319" t="s">
        <v>729</v>
      </c>
      <c r="D113" s="291" t="s">
        <v>175</v>
      </c>
      <c r="E113" s="293">
        <v>131.87</v>
      </c>
      <c r="F113" s="293">
        <v>0</v>
      </c>
      <c r="G113" s="293">
        <f>Tableau1[[#This Row],[Part EDF]]*Tableau1[[#This Row],[Capacité brute (MW)]]</f>
        <v>65.935000000000002</v>
      </c>
      <c r="H113" s="294">
        <v>2007</v>
      </c>
      <c r="I113" s="352">
        <v>0.5</v>
      </c>
      <c r="J113" s="293" t="s">
        <v>86</v>
      </c>
      <c r="K113" s="291" t="s">
        <v>235</v>
      </c>
      <c r="L113" s="87"/>
      <c r="M113" s="87"/>
      <c r="N113" s="87"/>
      <c r="O113" s="87"/>
      <c r="P113" s="87"/>
      <c r="Q113" s="87"/>
      <c r="R113" s="87"/>
      <c r="S113" s="87"/>
      <c r="T113" s="87"/>
      <c r="U113" s="87"/>
      <c r="V113" s="87"/>
      <c r="W113" s="87"/>
      <c r="X113" s="87"/>
      <c r="Y113" s="87"/>
      <c r="Z113" s="87"/>
      <c r="AA113" s="87"/>
    </row>
    <row r="114" spans="1:27" s="157" customFormat="1" ht="15" customHeight="1">
      <c r="A114" s="291" t="s">
        <v>207</v>
      </c>
      <c r="B114" s="352" t="s">
        <v>161</v>
      </c>
      <c r="C114" s="352" t="s">
        <v>190</v>
      </c>
      <c r="D114" s="291" t="s">
        <v>279</v>
      </c>
      <c r="E114" s="293">
        <v>560</v>
      </c>
      <c r="F114" s="293">
        <v>520</v>
      </c>
      <c r="G114" s="293">
        <v>506</v>
      </c>
      <c r="H114" s="294" t="s">
        <v>746</v>
      </c>
      <c r="I114" s="352" t="s">
        <v>190</v>
      </c>
      <c r="J114" s="291" t="s">
        <v>88</v>
      </c>
      <c r="K114" s="291" t="s">
        <v>161</v>
      </c>
      <c r="L114" s="87"/>
      <c r="M114" s="87"/>
      <c r="N114" s="87"/>
      <c r="O114" s="87"/>
      <c r="P114" s="87"/>
      <c r="Q114" s="87"/>
      <c r="R114" s="87"/>
      <c r="S114" s="87"/>
      <c r="T114" s="87"/>
      <c r="U114" s="87"/>
      <c r="V114" s="87"/>
      <c r="W114" s="87"/>
      <c r="X114" s="87"/>
      <c r="Y114" s="87"/>
      <c r="Z114" s="87"/>
      <c r="AA114" s="87"/>
    </row>
    <row r="115" spans="1:27" s="157" customFormat="1" ht="15" customHeight="1">
      <c r="A115" s="291" t="s">
        <v>114</v>
      </c>
      <c r="B115" s="352" t="s">
        <v>161</v>
      </c>
      <c r="C115" s="352" t="s">
        <v>190</v>
      </c>
      <c r="D115" s="291" t="s">
        <v>216</v>
      </c>
      <c r="E115" s="293">
        <v>261</v>
      </c>
      <c r="F115" s="293">
        <v>0</v>
      </c>
      <c r="G115" s="293">
        <v>131</v>
      </c>
      <c r="H115" s="294" t="s">
        <v>753</v>
      </c>
      <c r="I115" s="352" t="s">
        <v>190</v>
      </c>
      <c r="J115" s="291" t="s">
        <v>88</v>
      </c>
      <c r="K115" s="291" t="s">
        <v>161</v>
      </c>
      <c r="L115" s="87"/>
      <c r="M115" s="87"/>
      <c r="N115" s="87"/>
      <c r="O115" s="87"/>
      <c r="P115" s="87"/>
      <c r="Q115" s="87"/>
      <c r="R115" s="87"/>
      <c r="S115" s="87"/>
      <c r="T115" s="87"/>
      <c r="U115" s="87"/>
      <c r="V115" s="87"/>
      <c r="W115" s="87"/>
      <c r="X115" s="87"/>
      <c r="Y115" s="87"/>
      <c r="Z115" s="87"/>
      <c r="AA115" s="87"/>
    </row>
    <row r="116" spans="1:27" s="157" customFormat="1" ht="15" customHeight="1">
      <c r="A116" s="291" t="s">
        <v>114</v>
      </c>
      <c r="B116" s="319" t="s">
        <v>732</v>
      </c>
      <c r="C116" s="319" t="s">
        <v>728</v>
      </c>
      <c r="D116" s="291" t="s">
        <v>176</v>
      </c>
      <c r="E116" s="293">
        <v>370.1</v>
      </c>
      <c r="F116" s="293">
        <v>0</v>
      </c>
      <c r="G116" s="293">
        <f>Tableau1[[#This Row],[Part EDF]]*Tableau1[[#This Row],[Capacité brute (MW)]]</f>
        <v>185.05</v>
      </c>
      <c r="H116" s="294">
        <v>1998</v>
      </c>
      <c r="I116" s="352">
        <v>0.5</v>
      </c>
      <c r="J116" s="293" t="s">
        <v>86</v>
      </c>
      <c r="K116" s="291" t="s">
        <v>235</v>
      </c>
      <c r="L116" s="87"/>
      <c r="M116" s="87"/>
      <c r="N116" s="87"/>
      <c r="O116" s="87"/>
      <c r="P116" s="87"/>
      <c r="Q116" s="87"/>
      <c r="R116" s="87"/>
      <c r="S116" s="87"/>
      <c r="T116" s="87"/>
      <c r="U116" s="87"/>
      <c r="V116" s="87"/>
      <c r="W116" s="87"/>
      <c r="X116" s="87"/>
      <c r="Y116" s="87"/>
      <c r="Z116" s="87"/>
      <c r="AA116" s="87"/>
    </row>
    <row r="117" spans="1:27" s="157" customFormat="1" ht="15" customHeight="1">
      <c r="A117" s="291" t="s">
        <v>114</v>
      </c>
      <c r="B117" s="319" t="s">
        <v>732</v>
      </c>
      <c r="C117" s="319" t="s">
        <v>734</v>
      </c>
      <c r="D117" s="526" t="s">
        <v>860</v>
      </c>
      <c r="E117" s="320">
        <v>48.04</v>
      </c>
      <c r="F117" s="320">
        <v>0</v>
      </c>
      <c r="G117" s="320">
        <f>Tableau1[[#This Row],[Part EDF]]*Tableau1[[#This Row],[Capacité brute (MW)]]</f>
        <v>24.02</v>
      </c>
      <c r="H117" s="319">
        <v>1962</v>
      </c>
      <c r="I117" s="321">
        <v>0.5</v>
      </c>
      <c r="J117" s="319" t="s">
        <v>86</v>
      </c>
      <c r="K117" s="291" t="s">
        <v>235</v>
      </c>
      <c r="L117" s="87"/>
      <c r="M117" s="87"/>
      <c r="N117" s="87"/>
      <c r="O117" s="87"/>
      <c r="P117" s="87"/>
      <c r="Q117" s="87"/>
      <c r="R117" s="87"/>
      <c r="S117" s="87"/>
      <c r="T117" s="87"/>
      <c r="U117" s="87"/>
      <c r="V117" s="87"/>
      <c r="W117" s="87"/>
      <c r="X117" s="87"/>
      <c r="Y117" s="87"/>
      <c r="Z117" s="87"/>
      <c r="AA117" s="87"/>
    </row>
    <row r="118" spans="1:27" s="157" customFormat="1" ht="15" customHeight="1">
      <c r="A118" s="291" t="s">
        <v>77</v>
      </c>
      <c r="B118" s="352" t="s">
        <v>704</v>
      </c>
      <c r="C118" s="352" t="s">
        <v>386</v>
      </c>
      <c r="D118" s="291" t="s">
        <v>279</v>
      </c>
      <c r="E118" s="293">
        <v>13.8</v>
      </c>
      <c r="F118" s="293">
        <v>13.8</v>
      </c>
      <c r="G118" s="293">
        <f>+Tableau1[[#This Row],[Capacité brute (MW)]]*Tableau1[[#This Row],[Part EDF]]</f>
        <v>9.4709400000000006</v>
      </c>
      <c r="H118" s="294">
        <v>2014</v>
      </c>
      <c r="I118" s="352">
        <v>0.68630000000000002</v>
      </c>
      <c r="J118" s="291" t="s">
        <v>88</v>
      </c>
      <c r="K118" s="291" t="s">
        <v>235</v>
      </c>
      <c r="L118" s="87"/>
      <c r="M118" s="87"/>
      <c r="N118" s="87"/>
      <c r="O118" s="87"/>
      <c r="P118" s="87"/>
      <c r="Q118" s="87"/>
      <c r="R118" s="87"/>
      <c r="S118" s="87"/>
      <c r="T118" s="87"/>
      <c r="U118" s="87"/>
      <c r="V118" s="87"/>
      <c r="W118" s="87"/>
      <c r="X118" s="87"/>
      <c r="Y118" s="87"/>
      <c r="Z118" s="87"/>
      <c r="AA118" s="87"/>
    </row>
    <row r="119" spans="1:27" s="157" customFormat="1" ht="15" customHeight="1">
      <c r="A119" s="291" t="s">
        <v>77</v>
      </c>
      <c r="B119" s="319" t="s">
        <v>704</v>
      </c>
      <c r="C119" s="319" t="s">
        <v>897</v>
      </c>
      <c r="D119" s="319" t="s">
        <v>279</v>
      </c>
      <c r="E119" s="320">
        <v>8</v>
      </c>
      <c r="F119" s="320">
        <v>8</v>
      </c>
      <c r="G119" s="475">
        <f>+Tableau1[[#This Row],[Capacité brute (MW)]]*Tableau1[[#This Row],[Part EDF]]</f>
        <v>2.8001039999999997</v>
      </c>
      <c r="H119" s="474">
        <v>2021</v>
      </c>
      <c r="I119" s="321">
        <f>51%*68.63%</f>
        <v>0.35001299999999996</v>
      </c>
      <c r="J119" s="319" t="s">
        <v>88</v>
      </c>
      <c r="K119" s="291" t="s">
        <v>235</v>
      </c>
      <c r="L119" s="87"/>
      <c r="M119" s="87"/>
      <c r="N119" s="87"/>
      <c r="O119" s="87"/>
      <c r="P119" s="87"/>
      <c r="Q119" s="87"/>
      <c r="R119" s="87"/>
      <c r="S119" s="87"/>
      <c r="T119" s="87"/>
      <c r="U119" s="87"/>
      <c r="V119" s="87"/>
      <c r="W119" s="87"/>
      <c r="X119" s="87"/>
      <c r="Y119" s="87"/>
      <c r="Z119" s="87"/>
      <c r="AA119" s="87"/>
    </row>
    <row r="120" spans="1:27" s="157" customFormat="1" ht="15" customHeight="1">
      <c r="A120" s="291" t="s">
        <v>77</v>
      </c>
      <c r="B120" s="319" t="s">
        <v>704</v>
      </c>
      <c r="C120" s="319" t="s">
        <v>896</v>
      </c>
      <c r="D120" s="319" t="s">
        <v>279</v>
      </c>
      <c r="E120" s="320">
        <v>4.7</v>
      </c>
      <c r="F120" s="320">
        <v>4.7</v>
      </c>
      <c r="G120" s="475">
        <f>+Tableau1[[#This Row],[Capacité brute (MW)]]*Tableau1[[#This Row],[Part EDF]]</f>
        <v>1.6450610999999999</v>
      </c>
      <c r="H120" s="474">
        <v>2021</v>
      </c>
      <c r="I120" s="321">
        <f>51%*68.63%</f>
        <v>0.35001299999999996</v>
      </c>
      <c r="J120" s="319" t="s">
        <v>88</v>
      </c>
      <c r="K120" s="291" t="s">
        <v>235</v>
      </c>
      <c r="L120" s="87"/>
      <c r="M120" s="87"/>
      <c r="N120" s="87"/>
      <c r="O120" s="87"/>
      <c r="P120" s="87"/>
      <c r="Q120" s="87"/>
      <c r="R120" s="87"/>
      <c r="S120" s="87"/>
      <c r="T120" s="87"/>
      <c r="U120" s="87"/>
      <c r="V120" s="87"/>
      <c r="W120" s="87"/>
      <c r="X120" s="87"/>
      <c r="Y120" s="87"/>
      <c r="Z120" s="87"/>
      <c r="AA120" s="87"/>
    </row>
    <row r="121" spans="1:27" s="157" customFormat="1" ht="15" customHeight="1">
      <c r="A121" s="291" t="s">
        <v>77</v>
      </c>
      <c r="B121" s="352" t="s">
        <v>704</v>
      </c>
      <c r="C121" s="352" t="s">
        <v>397</v>
      </c>
      <c r="D121" s="291" t="s">
        <v>279</v>
      </c>
      <c r="E121" s="293">
        <v>4.5999999999999996</v>
      </c>
      <c r="F121" s="293">
        <v>4.5999999999999996</v>
      </c>
      <c r="G121" s="293">
        <f>+Tableau1[[#This Row],[Capacité brute (MW)]]*Tableau1[[#This Row],[Part EDF]]</f>
        <v>3.1569799999999999</v>
      </c>
      <c r="H121" s="294">
        <v>2016</v>
      </c>
      <c r="I121" s="352">
        <v>0.68630000000000002</v>
      </c>
      <c r="J121" s="291" t="s">
        <v>88</v>
      </c>
      <c r="K121" s="291" t="s">
        <v>235</v>
      </c>
      <c r="L121" s="87"/>
      <c r="M121" s="87"/>
      <c r="N121" s="87"/>
      <c r="O121" s="87"/>
      <c r="P121" s="87"/>
      <c r="Q121" s="87"/>
      <c r="R121" s="87"/>
      <c r="S121" s="87"/>
      <c r="T121" s="87"/>
      <c r="U121" s="87"/>
      <c r="V121" s="87"/>
      <c r="W121" s="87"/>
      <c r="X121" s="87"/>
      <c r="Y121" s="87"/>
      <c r="Z121" s="87"/>
      <c r="AA121" s="87"/>
    </row>
    <row r="122" spans="1:27" s="157" customFormat="1" ht="15" customHeight="1">
      <c r="A122" s="291" t="s">
        <v>77</v>
      </c>
      <c r="B122" s="352" t="s">
        <v>704</v>
      </c>
      <c r="C122" s="352" t="s">
        <v>395</v>
      </c>
      <c r="D122" s="291" t="s">
        <v>279</v>
      </c>
      <c r="E122" s="293">
        <v>10.24</v>
      </c>
      <c r="F122" s="293">
        <v>10.24</v>
      </c>
      <c r="G122" s="293">
        <f>+Tableau1[[#This Row],[Capacité brute (MW)]]*Tableau1[[#This Row],[Part EDF]]</f>
        <v>7.0277120000000002</v>
      </c>
      <c r="H122" s="294">
        <v>2016</v>
      </c>
      <c r="I122" s="352">
        <v>0.68630000000000002</v>
      </c>
      <c r="J122" s="291" t="s">
        <v>88</v>
      </c>
      <c r="K122" s="291" t="s">
        <v>235</v>
      </c>
      <c r="L122" s="87"/>
      <c r="M122" s="87"/>
      <c r="N122" s="87"/>
      <c r="O122" s="87"/>
      <c r="P122" s="87"/>
      <c r="Q122" s="87"/>
      <c r="R122" s="87"/>
      <c r="S122" s="87"/>
      <c r="T122" s="87"/>
      <c r="U122" s="87"/>
      <c r="V122" s="87"/>
      <c r="W122" s="87"/>
      <c r="X122" s="87"/>
      <c r="Y122" s="87"/>
      <c r="Z122" s="87"/>
      <c r="AA122" s="87"/>
    </row>
    <row r="123" spans="1:27" s="157" customFormat="1" ht="15" customHeight="1">
      <c r="A123" s="291" t="s">
        <v>77</v>
      </c>
      <c r="B123" s="319" t="s">
        <v>704</v>
      </c>
      <c r="C123" s="319" t="s">
        <v>810</v>
      </c>
      <c r="D123" s="319" t="s">
        <v>279</v>
      </c>
      <c r="E123" s="320">
        <v>2.35</v>
      </c>
      <c r="F123" s="320">
        <v>2.35</v>
      </c>
      <c r="G123" s="475">
        <f>+Tableau1[[#This Row],[Capacité brute (MW)]]*Tableau1[[#This Row],[Part EDF]]</f>
        <v>1.612805</v>
      </c>
      <c r="H123" s="474">
        <v>2020</v>
      </c>
      <c r="I123" s="321">
        <v>0.68630000000000002</v>
      </c>
      <c r="J123" s="319" t="s">
        <v>88</v>
      </c>
      <c r="K123" s="291" t="s">
        <v>235</v>
      </c>
      <c r="L123" s="87"/>
      <c r="M123" s="87"/>
      <c r="N123" s="87"/>
      <c r="O123" s="87"/>
      <c r="P123" s="87"/>
      <c r="Q123" s="87"/>
      <c r="R123" s="87"/>
      <c r="S123" s="87"/>
      <c r="T123" s="87"/>
      <c r="U123" s="87"/>
      <c r="V123" s="87"/>
      <c r="W123" s="87"/>
      <c r="X123" s="87"/>
      <c r="Y123" s="87"/>
      <c r="Z123" s="87"/>
      <c r="AA123" s="87"/>
    </row>
    <row r="124" spans="1:27" s="157" customFormat="1" ht="15" customHeight="1">
      <c r="A124" s="291" t="s">
        <v>77</v>
      </c>
      <c r="B124" s="352" t="s">
        <v>704</v>
      </c>
      <c r="C124" s="352" t="s">
        <v>417</v>
      </c>
      <c r="D124" s="291" t="s">
        <v>279</v>
      </c>
      <c r="E124" s="293">
        <v>2.2000000000000002</v>
      </c>
      <c r="F124" s="293">
        <v>2.2000000000000002</v>
      </c>
      <c r="G124" s="293">
        <f>+Tableau1[[#This Row],[Capacité brute (MW)]]*Tableau1[[#This Row],[Part EDF]]</f>
        <v>1.5098600000000002</v>
      </c>
      <c r="H124" s="294">
        <v>2018</v>
      </c>
      <c r="I124" s="352">
        <v>0.68630000000000002</v>
      </c>
      <c r="J124" s="291" t="s">
        <v>88</v>
      </c>
      <c r="K124" s="291" t="s">
        <v>235</v>
      </c>
      <c r="L124" s="87"/>
      <c r="M124" s="87"/>
      <c r="N124" s="87"/>
      <c r="O124" s="87"/>
      <c r="P124" s="87"/>
      <c r="Q124" s="87"/>
      <c r="R124" s="87"/>
      <c r="S124" s="87"/>
      <c r="T124" s="87"/>
      <c r="U124" s="87"/>
      <c r="V124" s="87"/>
      <c r="W124" s="87"/>
      <c r="X124" s="87"/>
      <c r="Y124" s="87"/>
      <c r="Z124" s="87"/>
      <c r="AA124" s="87"/>
    </row>
    <row r="125" spans="1:27" s="157" customFormat="1" ht="15" customHeight="1">
      <c r="A125" s="291" t="s">
        <v>77</v>
      </c>
      <c r="B125" s="352" t="s">
        <v>704</v>
      </c>
      <c r="C125" s="352" t="s">
        <v>383</v>
      </c>
      <c r="D125" s="291" t="s">
        <v>279</v>
      </c>
      <c r="E125" s="293">
        <v>6.8</v>
      </c>
      <c r="F125" s="293">
        <v>6.8</v>
      </c>
      <c r="G125" s="293">
        <f>+Tableau1[[#This Row],[Capacité brute (MW)]]*Tableau1[[#This Row],[Part EDF]]</f>
        <v>4.6668399999999997</v>
      </c>
      <c r="H125" s="294">
        <v>2014</v>
      </c>
      <c r="I125" s="352">
        <v>0.68630000000000002</v>
      </c>
      <c r="J125" s="291" t="s">
        <v>88</v>
      </c>
      <c r="K125" s="291" t="s">
        <v>235</v>
      </c>
      <c r="L125" s="87"/>
      <c r="M125" s="87"/>
      <c r="N125" s="87"/>
      <c r="O125" s="87"/>
      <c r="P125" s="87"/>
      <c r="Q125" s="87"/>
      <c r="R125" s="87"/>
      <c r="S125" s="87"/>
      <c r="T125" s="87"/>
      <c r="U125" s="87"/>
      <c r="V125" s="87"/>
      <c r="W125" s="87"/>
      <c r="X125" s="87"/>
      <c r="Y125" s="87"/>
      <c r="Z125" s="87"/>
      <c r="AA125" s="87"/>
    </row>
    <row r="126" spans="1:27" s="157" customFormat="1" ht="15" customHeight="1">
      <c r="A126" s="291" t="s">
        <v>77</v>
      </c>
      <c r="B126" s="319" t="s">
        <v>704</v>
      </c>
      <c r="C126" s="319" t="s">
        <v>811</v>
      </c>
      <c r="D126" s="319" t="s">
        <v>279</v>
      </c>
      <c r="E126" s="320">
        <v>6.9</v>
      </c>
      <c r="F126" s="320">
        <v>6.9</v>
      </c>
      <c r="G126" s="475">
        <f>+Tableau1[[#This Row],[Capacité brute (MW)]]*Tableau1[[#This Row],[Part EDF]]</f>
        <v>4.7354700000000003</v>
      </c>
      <c r="H126" s="474">
        <v>2020</v>
      </c>
      <c r="I126" s="321">
        <v>0.68630000000000002</v>
      </c>
      <c r="J126" s="319" t="s">
        <v>88</v>
      </c>
      <c r="K126" s="291" t="s">
        <v>235</v>
      </c>
      <c r="L126" s="665"/>
      <c r="M126" s="87"/>
      <c r="N126" s="87"/>
      <c r="O126" s="87"/>
      <c r="P126" s="87"/>
      <c r="Q126" s="87"/>
      <c r="R126" s="87"/>
      <c r="S126" s="87"/>
      <c r="T126" s="87"/>
      <c r="U126" s="87"/>
      <c r="V126" s="87"/>
      <c r="W126" s="87"/>
      <c r="X126" s="87"/>
      <c r="Y126" s="87"/>
      <c r="Z126" s="87"/>
      <c r="AA126" s="87"/>
    </row>
    <row r="127" spans="1:27" s="157" customFormat="1" ht="15" customHeight="1">
      <c r="A127" s="291" t="s">
        <v>77</v>
      </c>
      <c r="B127" s="319" t="s">
        <v>704</v>
      </c>
      <c r="C127" s="319" t="s">
        <v>812</v>
      </c>
      <c r="D127" s="319" t="s">
        <v>279</v>
      </c>
      <c r="E127" s="320">
        <v>2.35</v>
      </c>
      <c r="F127" s="320">
        <v>2.35</v>
      </c>
      <c r="G127" s="475">
        <f>+Tableau1[[#This Row],[Capacité brute (MW)]]*Tableau1[[#This Row],[Part EDF]]</f>
        <v>1.612805</v>
      </c>
      <c r="H127" s="474">
        <v>2020</v>
      </c>
      <c r="I127" s="321">
        <v>0.68630000000000002</v>
      </c>
      <c r="J127" s="319" t="s">
        <v>88</v>
      </c>
      <c r="K127" s="291" t="s">
        <v>235</v>
      </c>
      <c r="L127" s="87"/>
      <c r="M127" s="87"/>
      <c r="N127" s="87"/>
      <c r="O127" s="87"/>
      <c r="P127" s="87"/>
      <c r="Q127" s="87"/>
      <c r="R127" s="87"/>
      <c r="S127" s="87"/>
      <c r="T127" s="87"/>
      <c r="U127" s="87"/>
      <c r="V127" s="87"/>
      <c r="W127" s="87"/>
      <c r="X127" s="87"/>
      <c r="Y127" s="87"/>
      <c r="Z127" s="87"/>
      <c r="AA127" s="87"/>
    </row>
    <row r="128" spans="1:27" s="157" customFormat="1" ht="15" customHeight="1">
      <c r="A128" s="291" t="s">
        <v>77</v>
      </c>
      <c r="B128" s="352" t="s">
        <v>704</v>
      </c>
      <c r="C128" s="352" t="s">
        <v>382</v>
      </c>
      <c r="D128" s="291" t="s">
        <v>279</v>
      </c>
      <c r="E128" s="293">
        <v>3.4</v>
      </c>
      <c r="F128" s="293">
        <v>3.4</v>
      </c>
      <c r="G128" s="293">
        <f>+Tableau1[[#This Row],[Capacité brute (MW)]]*Tableau1[[#This Row],[Part EDF]]</f>
        <v>2.3334199999999998</v>
      </c>
      <c r="H128" s="294">
        <v>2013</v>
      </c>
      <c r="I128" s="352">
        <v>0.68630000000000002</v>
      </c>
      <c r="J128" s="291" t="s">
        <v>88</v>
      </c>
      <c r="K128" s="291" t="s">
        <v>235</v>
      </c>
      <c r="L128" s="87"/>
      <c r="M128" s="87"/>
      <c r="N128" s="87"/>
      <c r="O128" s="87"/>
      <c r="P128" s="87"/>
      <c r="Q128" s="87"/>
      <c r="R128" s="87"/>
      <c r="S128" s="87"/>
      <c r="T128" s="87"/>
      <c r="U128" s="87"/>
      <c r="V128" s="87"/>
      <c r="W128" s="87"/>
      <c r="X128" s="87"/>
      <c r="Y128" s="87"/>
      <c r="Z128" s="87"/>
      <c r="AA128" s="87"/>
    </row>
    <row r="129" spans="1:27" s="157" customFormat="1" ht="15" customHeight="1">
      <c r="A129" s="291" t="s">
        <v>77</v>
      </c>
      <c r="B129" s="352" t="s">
        <v>704</v>
      </c>
      <c r="C129" s="352" t="s">
        <v>389</v>
      </c>
      <c r="D129" s="291" t="s">
        <v>279</v>
      </c>
      <c r="E129" s="293">
        <v>14.35</v>
      </c>
      <c r="F129" s="293">
        <v>14.35</v>
      </c>
      <c r="G129" s="293">
        <f>+Tableau1[[#This Row],[Capacité brute (MW)]]*Tableau1[[#This Row],[Part EDF]]</f>
        <v>9.8484049999999996</v>
      </c>
      <c r="H129" s="294">
        <v>2015</v>
      </c>
      <c r="I129" s="352">
        <v>0.68630000000000002</v>
      </c>
      <c r="J129" s="291" t="s">
        <v>88</v>
      </c>
      <c r="K129" s="291" t="s">
        <v>235</v>
      </c>
      <c r="L129" s="87"/>
      <c r="M129" s="87"/>
      <c r="N129" s="87"/>
      <c r="O129" s="87"/>
      <c r="P129" s="87"/>
      <c r="Q129" s="87"/>
      <c r="R129" s="87"/>
      <c r="S129" s="87"/>
      <c r="T129" s="87"/>
      <c r="U129" s="87"/>
      <c r="V129" s="87"/>
      <c r="W129" s="87"/>
      <c r="X129" s="87"/>
      <c r="Y129" s="87"/>
      <c r="Z129" s="87"/>
      <c r="AA129" s="87"/>
    </row>
    <row r="130" spans="1:27" s="157" customFormat="1" ht="15" customHeight="1">
      <c r="A130" s="291" t="s">
        <v>77</v>
      </c>
      <c r="B130" s="319" t="s">
        <v>704</v>
      </c>
      <c r="C130" s="319" t="s">
        <v>813</v>
      </c>
      <c r="D130" s="319" t="s">
        <v>279</v>
      </c>
      <c r="E130" s="320">
        <v>10.35</v>
      </c>
      <c r="F130" s="320">
        <v>10.35</v>
      </c>
      <c r="G130" s="475">
        <f>+Tableau1[[#This Row],[Capacité brute (MW)]]*Tableau1[[#This Row],[Part EDF]]</f>
        <v>7.103205</v>
      </c>
      <c r="H130" s="474">
        <v>2020</v>
      </c>
      <c r="I130" s="321">
        <v>0.68630000000000002</v>
      </c>
      <c r="J130" s="319" t="s">
        <v>88</v>
      </c>
      <c r="K130" s="291" t="s">
        <v>235</v>
      </c>
      <c r="L130" s="87"/>
      <c r="M130" s="87"/>
      <c r="N130" s="87"/>
      <c r="O130" s="87"/>
      <c r="P130" s="87"/>
      <c r="Q130" s="87"/>
      <c r="R130" s="87"/>
      <c r="S130" s="87"/>
      <c r="T130" s="87"/>
      <c r="U130" s="87"/>
      <c r="V130" s="87"/>
      <c r="W130" s="87"/>
      <c r="X130" s="87"/>
      <c r="Y130" s="87"/>
      <c r="Z130" s="87"/>
      <c r="AA130" s="87"/>
    </row>
    <row r="131" spans="1:27" s="157" customFormat="1" ht="15" customHeight="1">
      <c r="A131" s="291" t="s">
        <v>77</v>
      </c>
      <c r="B131" s="352" t="s">
        <v>704</v>
      </c>
      <c r="C131" s="352" t="s">
        <v>404</v>
      </c>
      <c r="D131" s="291" t="s">
        <v>279</v>
      </c>
      <c r="E131" s="293">
        <v>17.600000000000001</v>
      </c>
      <c r="F131" s="293">
        <v>17.600000000000001</v>
      </c>
      <c r="G131" s="293">
        <f>+Tableau1[[#This Row],[Capacité brute (MW)]]*Tableau1[[#This Row],[Part EDF]]</f>
        <v>7.2473279999999995</v>
      </c>
      <c r="H131" s="294">
        <v>2017</v>
      </c>
      <c r="I131" s="352">
        <f>60%*68.63%</f>
        <v>0.41177999999999992</v>
      </c>
      <c r="J131" s="291" t="s">
        <v>88</v>
      </c>
      <c r="K131" s="291" t="s">
        <v>235</v>
      </c>
      <c r="L131" s="87"/>
      <c r="M131" s="87"/>
      <c r="N131" s="87"/>
      <c r="O131" s="87"/>
      <c r="P131" s="87"/>
      <c r="Q131" s="87"/>
      <c r="R131" s="87"/>
      <c r="S131" s="87"/>
      <c r="T131" s="87"/>
      <c r="U131" s="87"/>
      <c r="V131" s="87"/>
      <c r="W131" s="87"/>
      <c r="X131" s="87"/>
      <c r="Y131" s="87"/>
      <c r="Z131" s="87"/>
      <c r="AA131" s="87"/>
    </row>
    <row r="132" spans="1:27" s="157" customFormat="1" ht="15" customHeight="1">
      <c r="A132" s="291" t="s">
        <v>77</v>
      </c>
      <c r="B132" s="319" t="s">
        <v>704</v>
      </c>
      <c r="C132" s="319" t="s">
        <v>814</v>
      </c>
      <c r="D132" s="319" t="s">
        <v>279</v>
      </c>
      <c r="E132" s="320">
        <v>10.8</v>
      </c>
      <c r="F132" s="320">
        <v>10.8</v>
      </c>
      <c r="G132" s="475">
        <f>+Tableau1[[#This Row],[Capacité brute (MW)]]*Tableau1[[#This Row],[Part EDF]]</f>
        <v>4.4472239999999994</v>
      </c>
      <c r="H132" s="474">
        <v>2020</v>
      </c>
      <c r="I132" s="321">
        <f>60%*68.63%</f>
        <v>0.41177999999999992</v>
      </c>
      <c r="J132" s="319" t="s">
        <v>88</v>
      </c>
      <c r="K132" s="291" t="s">
        <v>235</v>
      </c>
      <c r="L132" s="87"/>
      <c r="M132" s="87"/>
      <c r="N132" s="87"/>
      <c r="O132" s="87"/>
      <c r="P132" s="87"/>
      <c r="Q132" s="87"/>
      <c r="R132" s="87"/>
      <c r="S132" s="87"/>
      <c r="T132" s="87"/>
      <c r="U132" s="87"/>
      <c r="V132" s="87"/>
      <c r="W132" s="87"/>
      <c r="X132" s="87"/>
      <c r="Y132" s="87"/>
      <c r="Z132" s="87"/>
      <c r="AA132" s="87"/>
    </row>
    <row r="133" spans="1:27" s="157" customFormat="1" ht="15" customHeight="1">
      <c r="A133" s="291" t="s">
        <v>593</v>
      </c>
      <c r="B133" s="292" t="s">
        <v>704</v>
      </c>
      <c r="C133" s="291" t="s">
        <v>707</v>
      </c>
      <c r="D133" s="291" t="s">
        <v>279</v>
      </c>
      <c r="E133" s="293">
        <v>11.5</v>
      </c>
      <c r="F133" s="293">
        <v>11.5</v>
      </c>
      <c r="G133" s="293">
        <f>+Tableau1[[#This Row],[Capacité brute (MW)]]*Tableau1[[#This Row],[Part EDF]]</f>
        <v>7.8924500000000002</v>
      </c>
      <c r="H133" s="294">
        <v>2019</v>
      </c>
      <c r="I133" s="295">
        <v>0.68630000000000002</v>
      </c>
      <c r="J133" s="291" t="s">
        <v>88</v>
      </c>
      <c r="K133" s="291" t="s">
        <v>235</v>
      </c>
      <c r="L133" s="87"/>
      <c r="M133" s="87"/>
      <c r="N133" s="87"/>
      <c r="O133" s="87"/>
      <c r="P133" s="87"/>
      <c r="Q133" s="87"/>
      <c r="R133" s="87"/>
      <c r="S133" s="87"/>
      <c r="T133" s="87"/>
      <c r="U133" s="87"/>
      <c r="V133" s="87"/>
      <c r="W133" s="87"/>
      <c r="X133" s="87"/>
      <c r="Y133" s="87"/>
      <c r="Z133" s="87"/>
      <c r="AA133" s="87"/>
    </row>
    <row r="134" spans="1:27" s="157" customFormat="1" ht="15" customHeight="1">
      <c r="A134" s="291" t="s">
        <v>77</v>
      </c>
      <c r="B134" s="352" t="s">
        <v>704</v>
      </c>
      <c r="C134" s="352" t="s">
        <v>373</v>
      </c>
      <c r="D134" s="291" t="s">
        <v>279</v>
      </c>
      <c r="E134" s="293">
        <v>8.1999999999999993</v>
      </c>
      <c r="F134" s="293">
        <v>8.1999999999999993</v>
      </c>
      <c r="G134" s="293">
        <f>+Tableau1[[#This Row],[Capacité brute (MW)]]*Tableau1[[#This Row],[Part EDF]]</f>
        <v>5.6276599999999997</v>
      </c>
      <c r="H134" s="294">
        <v>2009</v>
      </c>
      <c r="I134" s="352">
        <v>0.68630000000000002</v>
      </c>
      <c r="J134" s="291" t="s">
        <v>88</v>
      </c>
      <c r="K134" s="291" t="s">
        <v>235</v>
      </c>
      <c r="L134" s="87"/>
      <c r="M134" s="87"/>
      <c r="N134" s="87"/>
      <c r="O134" s="87"/>
      <c r="P134" s="87"/>
      <c r="Q134" s="87"/>
      <c r="R134" s="87"/>
      <c r="S134" s="87"/>
      <c r="T134" s="87"/>
      <c r="U134" s="87"/>
      <c r="V134" s="87"/>
      <c r="W134" s="87"/>
      <c r="X134" s="87"/>
      <c r="Y134" s="87"/>
      <c r="Z134" s="87"/>
      <c r="AA134" s="87"/>
    </row>
    <row r="135" spans="1:27" s="157" customFormat="1" ht="15" customHeight="1">
      <c r="A135" s="291" t="s">
        <v>593</v>
      </c>
      <c r="B135" s="292" t="s">
        <v>704</v>
      </c>
      <c r="C135" s="291" t="s">
        <v>705</v>
      </c>
      <c r="D135" s="291" t="s">
        <v>279</v>
      </c>
      <c r="E135" s="293">
        <v>44.85</v>
      </c>
      <c r="F135" s="293">
        <v>44.85</v>
      </c>
      <c r="G135" s="293">
        <f>+Tableau1[[#This Row],[Capacité brute (MW)]]*Tableau1[[#This Row],[Part EDF]]</f>
        <v>15.698083049999999</v>
      </c>
      <c r="H135" s="294">
        <v>2019</v>
      </c>
      <c r="I135" s="295">
        <f>51%*68.63%</f>
        <v>0.35001299999999996</v>
      </c>
      <c r="J135" s="291" t="s">
        <v>88</v>
      </c>
      <c r="K135" s="291" t="s">
        <v>235</v>
      </c>
      <c r="L135" s="87"/>
      <c r="M135" s="87"/>
      <c r="N135" s="87"/>
      <c r="O135" s="87"/>
      <c r="P135" s="87"/>
      <c r="Q135" s="87"/>
      <c r="R135" s="87"/>
      <c r="S135" s="87"/>
      <c r="T135" s="87"/>
      <c r="U135" s="87"/>
      <c r="V135" s="87"/>
      <c r="W135" s="87"/>
      <c r="X135" s="87"/>
      <c r="Y135" s="87"/>
      <c r="Z135" s="87"/>
      <c r="AA135" s="87"/>
    </row>
    <row r="136" spans="1:27" s="157" customFormat="1" ht="15.75" customHeight="1">
      <c r="A136" s="291" t="s">
        <v>77</v>
      </c>
      <c r="B136" s="352" t="s">
        <v>704</v>
      </c>
      <c r="C136" s="352" t="s">
        <v>368</v>
      </c>
      <c r="D136" s="291" t="s">
        <v>279</v>
      </c>
      <c r="E136" s="293">
        <v>9</v>
      </c>
      <c r="F136" s="293">
        <v>9</v>
      </c>
      <c r="G136" s="293">
        <f>+Tableau1[[#This Row],[Capacité brute (MW)]]*Tableau1[[#This Row],[Part EDF]]</f>
        <v>6.1767000000000003</v>
      </c>
      <c r="H136" s="294">
        <v>2005</v>
      </c>
      <c r="I136" s="352">
        <v>0.68630000000000002</v>
      </c>
      <c r="J136" s="291" t="s">
        <v>88</v>
      </c>
      <c r="K136" s="291" t="s">
        <v>235</v>
      </c>
      <c r="L136" s="87"/>
      <c r="M136" s="87"/>
      <c r="N136" s="87"/>
      <c r="O136" s="87"/>
      <c r="P136" s="87"/>
      <c r="Q136" s="87"/>
      <c r="R136" s="87"/>
      <c r="S136" s="87"/>
      <c r="T136" s="87"/>
      <c r="U136" s="87"/>
      <c r="V136" s="87"/>
      <c r="W136" s="87"/>
      <c r="X136" s="87"/>
      <c r="Y136" s="87"/>
      <c r="Z136" s="87"/>
      <c r="AA136" s="87"/>
    </row>
    <row r="137" spans="1:27" s="157" customFormat="1" ht="15" customHeight="1">
      <c r="A137" s="291" t="s">
        <v>77</v>
      </c>
      <c r="B137" s="352" t="s">
        <v>704</v>
      </c>
      <c r="C137" s="352" t="s">
        <v>369</v>
      </c>
      <c r="D137" s="291" t="s">
        <v>279</v>
      </c>
      <c r="E137" s="293">
        <v>3</v>
      </c>
      <c r="F137" s="293">
        <v>3</v>
      </c>
      <c r="G137" s="293">
        <f>+Tableau1[[#This Row],[Capacité brute (MW)]]*Tableau1[[#This Row],[Part EDF]]</f>
        <v>2.0589</v>
      </c>
      <c r="H137" s="294">
        <v>2007</v>
      </c>
      <c r="I137" s="352">
        <v>0.68630000000000002</v>
      </c>
      <c r="J137" s="291" t="s">
        <v>88</v>
      </c>
      <c r="K137" s="291" t="s">
        <v>235</v>
      </c>
      <c r="L137" s="87"/>
      <c r="M137" s="87"/>
      <c r="N137" s="87"/>
      <c r="O137" s="87"/>
      <c r="P137" s="87"/>
      <c r="Q137" s="87"/>
      <c r="R137" s="87"/>
      <c r="S137" s="87"/>
      <c r="T137" s="87"/>
      <c r="U137" s="87"/>
      <c r="V137" s="87"/>
      <c r="W137" s="87"/>
      <c r="X137" s="87"/>
      <c r="Y137" s="87"/>
      <c r="Z137" s="87"/>
      <c r="AA137" s="87"/>
    </row>
    <row r="138" spans="1:27" s="157" customFormat="1" ht="15" customHeight="1">
      <c r="A138" s="291" t="s">
        <v>77</v>
      </c>
      <c r="B138" s="352" t="s">
        <v>704</v>
      </c>
      <c r="C138" s="352" t="s">
        <v>371</v>
      </c>
      <c r="D138" s="291" t="s">
        <v>279</v>
      </c>
      <c r="E138" s="293">
        <v>9</v>
      </c>
      <c r="F138" s="293">
        <v>9</v>
      </c>
      <c r="G138" s="293">
        <f>+Tableau1[[#This Row],[Capacité brute (MW)]]*Tableau1[[#This Row],[Part EDF]]</f>
        <v>6.1767000000000003</v>
      </c>
      <c r="H138" s="294">
        <v>2005</v>
      </c>
      <c r="I138" s="352">
        <v>0.68630000000000002</v>
      </c>
      <c r="J138" s="291" t="s">
        <v>88</v>
      </c>
      <c r="K138" s="291" t="s">
        <v>235</v>
      </c>
      <c r="L138" s="87"/>
      <c r="M138" s="87"/>
      <c r="N138" s="87"/>
      <c r="O138" s="87"/>
      <c r="P138" s="87"/>
      <c r="Q138" s="87"/>
      <c r="R138" s="87"/>
      <c r="S138" s="87"/>
      <c r="T138" s="87"/>
      <c r="U138" s="87"/>
      <c r="V138" s="87"/>
      <c r="W138" s="87"/>
      <c r="X138" s="87"/>
      <c r="Y138" s="87"/>
      <c r="Z138" s="87"/>
      <c r="AA138" s="87"/>
    </row>
    <row r="139" spans="1:27" s="157" customFormat="1" ht="15" customHeight="1">
      <c r="A139" s="291" t="s">
        <v>77</v>
      </c>
      <c r="B139" s="352" t="s">
        <v>704</v>
      </c>
      <c r="C139" s="352" t="s">
        <v>394</v>
      </c>
      <c r="D139" s="291" t="s">
        <v>279</v>
      </c>
      <c r="E139" s="293">
        <v>4.5999999999999996</v>
      </c>
      <c r="F139" s="293">
        <v>4.5999999999999996</v>
      </c>
      <c r="G139" s="293">
        <f>+Tableau1[[#This Row],[Capacité brute (MW)]]*Tableau1[[#This Row],[Part EDF]]</f>
        <v>3.1569799999999999</v>
      </c>
      <c r="H139" s="294">
        <v>2015</v>
      </c>
      <c r="I139" s="352">
        <v>0.68630000000000002</v>
      </c>
      <c r="J139" s="291" t="s">
        <v>88</v>
      </c>
      <c r="K139" s="291" t="s">
        <v>235</v>
      </c>
      <c r="L139" s="87"/>
      <c r="M139" s="87"/>
      <c r="N139" s="87"/>
      <c r="O139" s="87"/>
      <c r="P139" s="87"/>
      <c r="Q139" s="87"/>
      <c r="R139" s="87"/>
      <c r="S139" s="87"/>
      <c r="T139" s="87"/>
      <c r="U139" s="87"/>
      <c r="V139" s="87"/>
      <c r="W139" s="87"/>
      <c r="X139" s="87"/>
      <c r="Y139" s="87"/>
      <c r="Z139" s="87"/>
      <c r="AA139" s="87"/>
    </row>
    <row r="140" spans="1:27" s="157" customFormat="1" ht="15" customHeight="1">
      <c r="A140" s="291" t="s">
        <v>114</v>
      </c>
      <c r="B140" s="319" t="s">
        <v>732</v>
      </c>
      <c r="C140" s="319" t="s">
        <v>735</v>
      </c>
      <c r="D140" s="526" t="s">
        <v>860</v>
      </c>
      <c r="E140" s="320">
        <v>47.67</v>
      </c>
      <c r="F140" s="320">
        <v>0</v>
      </c>
      <c r="G140" s="320">
        <f>Tableau1[[#This Row],[Part EDF]]*Tableau1[[#This Row],[Capacité brute (MW)]]</f>
        <v>23.835000000000001</v>
      </c>
      <c r="H140" s="319">
        <v>1962</v>
      </c>
      <c r="I140" s="321">
        <v>0.5</v>
      </c>
      <c r="J140" s="319" t="s">
        <v>86</v>
      </c>
      <c r="K140" s="291" t="s">
        <v>235</v>
      </c>
      <c r="L140" s="87"/>
      <c r="M140" s="87"/>
      <c r="N140" s="87"/>
      <c r="O140" s="87"/>
      <c r="P140" s="87"/>
      <c r="Q140" s="87"/>
      <c r="R140" s="87"/>
      <c r="S140" s="87"/>
      <c r="T140" s="87"/>
      <c r="U140" s="87"/>
      <c r="V140" s="87"/>
      <c r="W140" s="87"/>
      <c r="X140" s="87"/>
      <c r="Y140" s="87"/>
      <c r="Z140" s="87"/>
      <c r="AA140" s="87"/>
    </row>
    <row r="141" spans="1:27" s="157" customFormat="1" ht="15" customHeight="1">
      <c r="A141" s="291" t="s">
        <v>114</v>
      </c>
      <c r="B141" s="319" t="s">
        <v>732</v>
      </c>
      <c r="C141" s="319" t="s">
        <v>730</v>
      </c>
      <c r="D141" s="291" t="s">
        <v>175</v>
      </c>
      <c r="E141" s="293">
        <v>140.88</v>
      </c>
      <c r="F141" s="293">
        <v>0</v>
      </c>
      <c r="G141" s="293">
        <f>Tableau1[[#This Row],[Part EDF]]*Tableau1[[#This Row],[Capacité brute (MW)]]</f>
        <v>70.44</v>
      </c>
      <c r="H141" s="294">
        <v>2009</v>
      </c>
      <c r="I141" s="352">
        <v>0.5</v>
      </c>
      <c r="J141" s="293" t="s">
        <v>86</v>
      </c>
      <c r="K141" s="291" t="s">
        <v>235</v>
      </c>
      <c r="L141" s="87"/>
      <c r="M141" s="87"/>
      <c r="N141" s="87"/>
      <c r="O141" s="87"/>
      <c r="P141" s="87"/>
      <c r="Q141" s="87"/>
      <c r="R141" s="87"/>
      <c r="S141" s="87"/>
      <c r="T141" s="87"/>
      <c r="U141" s="87"/>
      <c r="V141" s="87"/>
      <c r="W141" s="87"/>
      <c r="X141" s="87"/>
      <c r="Y141" s="87"/>
      <c r="Z141" s="87"/>
      <c r="AA141" s="87"/>
    </row>
    <row r="142" spans="1:27" s="157" customFormat="1" ht="15" customHeight="1">
      <c r="A142" s="291" t="s">
        <v>79</v>
      </c>
      <c r="B142" s="352" t="s">
        <v>360</v>
      </c>
      <c r="C142" s="352" t="s">
        <v>361</v>
      </c>
      <c r="D142" s="291" t="s">
        <v>359</v>
      </c>
      <c r="E142" s="293">
        <v>2000</v>
      </c>
      <c r="F142" s="293">
        <v>0</v>
      </c>
      <c r="G142" s="293">
        <f>+Tableau1[[#This Row],[Capacité brute (MW)]]*Tableau1[[#This Row],[Part EDF]]</f>
        <v>980</v>
      </c>
      <c r="H142" s="294">
        <v>2015</v>
      </c>
      <c r="I142" s="352">
        <v>0.49</v>
      </c>
      <c r="J142" s="291" t="s">
        <v>86</v>
      </c>
      <c r="K142" s="291" t="s">
        <v>235</v>
      </c>
      <c r="L142" s="87"/>
      <c r="M142" s="87"/>
      <c r="N142" s="87"/>
      <c r="O142" s="87"/>
      <c r="P142" s="87"/>
      <c r="Q142" s="87"/>
      <c r="R142" s="87"/>
      <c r="S142" s="87"/>
      <c r="T142" s="87"/>
      <c r="U142" s="87"/>
      <c r="V142" s="87"/>
      <c r="W142" s="87"/>
      <c r="X142" s="87"/>
      <c r="Y142" s="87"/>
      <c r="Z142" s="87"/>
      <c r="AA142" s="87"/>
    </row>
    <row r="143" spans="1:27" s="157" customFormat="1" ht="15" customHeight="1">
      <c r="A143" s="291" t="s">
        <v>79</v>
      </c>
      <c r="B143" s="352" t="s">
        <v>362</v>
      </c>
      <c r="C143" s="352" t="s">
        <v>363</v>
      </c>
      <c r="D143" s="291" t="s">
        <v>359</v>
      </c>
      <c r="E143" s="293">
        <v>600</v>
      </c>
      <c r="F143" s="293">
        <v>0</v>
      </c>
      <c r="G143" s="293">
        <f>+Tableau1[[#This Row],[Capacité brute (MW)]]*Tableau1[[#This Row],[Part EDF]]</f>
        <v>117.60000000000001</v>
      </c>
      <c r="H143" s="294">
        <v>2003</v>
      </c>
      <c r="I143" s="352">
        <v>0.19600000000000001</v>
      </c>
      <c r="J143" s="291" t="s">
        <v>86</v>
      </c>
      <c r="K143" s="291" t="s">
        <v>235</v>
      </c>
      <c r="L143" s="87"/>
      <c r="M143" s="87"/>
      <c r="N143" s="87"/>
      <c r="O143" s="87"/>
      <c r="P143" s="87"/>
      <c r="Q143" s="87"/>
      <c r="R143" s="87"/>
      <c r="S143" s="87"/>
      <c r="T143" s="87"/>
      <c r="U143" s="87"/>
      <c r="V143" s="87"/>
      <c r="W143" s="87"/>
      <c r="X143" s="87"/>
      <c r="Y143" s="87"/>
      <c r="Z143" s="87"/>
      <c r="AA143" s="87"/>
    </row>
    <row r="144" spans="1:27" s="155" customFormat="1" ht="15" customHeight="1">
      <c r="A144" s="291" t="s">
        <v>79</v>
      </c>
      <c r="B144" s="352" t="s">
        <v>362</v>
      </c>
      <c r="C144" s="352" t="s">
        <v>364</v>
      </c>
      <c r="D144" s="291" t="s">
        <v>359</v>
      </c>
      <c r="E144" s="293">
        <v>1200</v>
      </c>
      <c r="F144" s="293">
        <v>0</v>
      </c>
      <c r="G144" s="293">
        <f>+Tableau1[[#This Row],[Capacité brute (MW)]]*Tableau1[[#This Row],[Part EDF]]</f>
        <v>235.20000000000002</v>
      </c>
      <c r="H144" s="294">
        <v>2004</v>
      </c>
      <c r="I144" s="352">
        <v>0.19600000000000001</v>
      </c>
      <c r="J144" s="291" t="s">
        <v>86</v>
      </c>
      <c r="K144" s="291" t="s">
        <v>235</v>
      </c>
      <c r="L144" s="87"/>
      <c r="M144" s="87"/>
      <c r="N144" s="87"/>
      <c r="O144" s="87"/>
      <c r="P144" s="87"/>
      <c r="Q144" s="87"/>
      <c r="R144" s="87"/>
      <c r="S144" s="87"/>
      <c r="T144" s="87"/>
      <c r="U144" s="87"/>
      <c r="V144" s="87"/>
      <c r="W144" s="87"/>
      <c r="X144" s="87"/>
      <c r="Y144" s="87"/>
      <c r="Z144" s="87"/>
      <c r="AA144" s="87"/>
    </row>
    <row r="145" spans="1:27" s="155" customFormat="1" ht="15" customHeight="1">
      <c r="A145" s="291" t="s">
        <v>114</v>
      </c>
      <c r="B145" s="352" t="s">
        <v>161</v>
      </c>
      <c r="C145" s="352" t="s">
        <v>190</v>
      </c>
      <c r="D145" s="291" t="s">
        <v>279</v>
      </c>
      <c r="E145" s="293">
        <v>175</v>
      </c>
      <c r="F145" s="293">
        <v>0</v>
      </c>
      <c r="G145" s="293">
        <v>88</v>
      </c>
      <c r="H145" s="294" t="s">
        <v>748</v>
      </c>
      <c r="I145" s="352" t="s">
        <v>190</v>
      </c>
      <c r="J145" s="291" t="s">
        <v>88</v>
      </c>
      <c r="K145" s="291" t="s">
        <v>161</v>
      </c>
      <c r="L145" s="87"/>
      <c r="M145" s="87"/>
      <c r="N145" s="87"/>
      <c r="O145" s="87"/>
      <c r="P145" s="87"/>
      <c r="Q145" s="87"/>
      <c r="R145" s="87"/>
      <c r="S145" s="87"/>
      <c r="T145" s="87"/>
      <c r="U145" s="87"/>
      <c r="V145" s="87"/>
      <c r="W145" s="87"/>
      <c r="X145" s="87"/>
      <c r="Y145" s="87"/>
      <c r="Z145" s="87"/>
      <c r="AA145" s="87"/>
    </row>
    <row r="146" spans="1:27" s="155" customFormat="1" ht="15" customHeight="1">
      <c r="A146" s="291" t="s">
        <v>79</v>
      </c>
      <c r="B146" s="352" t="s">
        <v>161</v>
      </c>
      <c r="C146" s="352" t="s">
        <v>190</v>
      </c>
      <c r="D146" s="291" t="s">
        <v>216</v>
      </c>
      <c r="E146" s="293">
        <v>135</v>
      </c>
      <c r="F146" s="293">
        <v>135</v>
      </c>
      <c r="G146" s="293">
        <v>130</v>
      </c>
      <c r="H146" s="294" t="s">
        <v>748</v>
      </c>
      <c r="I146" s="352" t="s">
        <v>190</v>
      </c>
      <c r="J146" s="291" t="s">
        <v>88</v>
      </c>
      <c r="K146" s="291" t="s">
        <v>161</v>
      </c>
      <c r="L146" s="87"/>
      <c r="M146" s="87"/>
      <c r="N146" s="87"/>
      <c r="O146" s="87"/>
      <c r="P146" s="87"/>
      <c r="Q146" s="87"/>
      <c r="R146" s="87"/>
      <c r="S146" s="87"/>
      <c r="T146" s="87"/>
      <c r="U146" s="87"/>
      <c r="V146" s="87"/>
      <c r="W146" s="87"/>
      <c r="X146" s="87"/>
      <c r="Y146" s="87"/>
      <c r="Z146" s="87"/>
      <c r="AA146" s="87"/>
    </row>
    <row r="147" spans="1:27" s="155" customFormat="1" ht="15" customHeight="1">
      <c r="A147" s="291" t="s">
        <v>79</v>
      </c>
      <c r="B147" s="352" t="s">
        <v>357</v>
      </c>
      <c r="C147" s="352" t="s">
        <v>358</v>
      </c>
      <c r="D147" s="291" t="s">
        <v>359</v>
      </c>
      <c r="E147" s="293">
        <v>1260</v>
      </c>
      <c r="F147" s="293">
        <v>0</v>
      </c>
      <c r="G147" s="293">
        <f>+Tableau1[[#This Row],[Capacité brute (MW)]]*Tableau1[[#This Row],[Part EDF]]</f>
        <v>441</v>
      </c>
      <c r="H147" s="294">
        <v>2007</v>
      </c>
      <c r="I147" s="352">
        <v>0.35</v>
      </c>
      <c r="J147" s="291" t="s">
        <v>86</v>
      </c>
      <c r="K147" s="291" t="s">
        <v>235</v>
      </c>
      <c r="L147" s="87"/>
      <c r="M147" s="87"/>
      <c r="N147" s="87"/>
      <c r="O147" s="87"/>
      <c r="P147" s="87"/>
      <c r="Q147" s="87"/>
      <c r="R147" s="87"/>
      <c r="S147" s="87"/>
      <c r="T147" s="87"/>
      <c r="U147" s="87"/>
      <c r="V147" s="87"/>
      <c r="W147" s="87"/>
      <c r="X147" s="87"/>
      <c r="Y147" s="87"/>
      <c r="Z147" s="87"/>
      <c r="AA147" s="87"/>
    </row>
    <row r="148" spans="1:27" s="155" customFormat="1" ht="15" customHeight="1">
      <c r="A148" s="291" t="s">
        <v>79</v>
      </c>
      <c r="B148" s="352" t="s">
        <v>609</v>
      </c>
      <c r="C148" s="352" t="s">
        <v>610</v>
      </c>
      <c r="D148" s="291" t="s">
        <v>181</v>
      </c>
      <c r="E148" s="293">
        <v>1750</v>
      </c>
      <c r="F148" s="293">
        <v>0</v>
      </c>
      <c r="G148" s="293">
        <f>+Tableau1[[#This Row],[Capacité brute (MW)]]*Tableau1[[#This Row],[Part EDF]]</f>
        <v>525</v>
      </c>
      <c r="H148" s="294">
        <v>2018</v>
      </c>
      <c r="I148" s="352">
        <v>0.3</v>
      </c>
      <c r="J148" s="291" t="s">
        <v>86</v>
      </c>
      <c r="K148" s="291" t="s">
        <v>235</v>
      </c>
      <c r="L148" s="87"/>
      <c r="M148" s="87"/>
      <c r="N148" s="87"/>
      <c r="O148" s="87"/>
      <c r="P148" s="87"/>
      <c r="Q148" s="87"/>
      <c r="R148" s="87"/>
      <c r="S148" s="87"/>
      <c r="T148" s="87"/>
      <c r="U148" s="87"/>
      <c r="V148" s="87"/>
      <c r="W148" s="87"/>
      <c r="X148" s="87"/>
      <c r="Y148" s="87"/>
      <c r="Z148" s="87"/>
      <c r="AA148" s="87"/>
    </row>
    <row r="149" spans="1:27" customFormat="1" ht="15" customHeight="1">
      <c r="A149" s="291" t="s">
        <v>79</v>
      </c>
      <c r="B149" s="352" t="s">
        <v>798</v>
      </c>
      <c r="C149" s="352" t="s">
        <v>798</v>
      </c>
      <c r="D149" s="291" t="s">
        <v>231</v>
      </c>
      <c r="E149" s="293">
        <v>35</v>
      </c>
      <c r="F149" s="293">
        <v>0</v>
      </c>
      <c r="G149" s="293">
        <f>+Tableau1[[#This Row],[Capacité brute (MW)]]*Tableau1[[#This Row],[Part EDF]]</f>
        <v>22.75</v>
      </c>
      <c r="H149" s="355">
        <v>2020</v>
      </c>
      <c r="I149" s="295">
        <v>0.65</v>
      </c>
      <c r="J149" s="291" t="s">
        <v>86</v>
      </c>
      <c r="K149" s="291" t="s">
        <v>235</v>
      </c>
      <c r="L149" s="87"/>
    </row>
    <row r="150" spans="1:27" customFormat="1" ht="15" customHeight="1">
      <c r="A150" s="291" t="s">
        <v>77</v>
      </c>
      <c r="B150" s="352" t="s">
        <v>704</v>
      </c>
      <c r="C150" s="352" t="s">
        <v>412</v>
      </c>
      <c r="D150" s="291" t="s">
        <v>279</v>
      </c>
      <c r="E150" s="293">
        <v>3.45</v>
      </c>
      <c r="F150" s="293">
        <v>3.45</v>
      </c>
      <c r="G150" s="293">
        <f>+Tableau1[[#This Row],[Capacité brute (MW)]]*Tableau1[[#This Row],[Part EDF]]</f>
        <v>2.3677350000000001</v>
      </c>
      <c r="H150" s="294">
        <v>2018</v>
      </c>
      <c r="I150" s="352">
        <v>0.68630000000000002</v>
      </c>
      <c r="J150" s="291" t="s">
        <v>88</v>
      </c>
      <c r="K150" s="291" t="s">
        <v>235</v>
      </c>
      <c r="L150" s="87"/>
    </row>
    <row r="151" spans="1:27" customFormat="1" ht="15" customHeight="1">
      <c r="A151" s="291" t="s">
        <v>77</v>
      </c>
      <c r="B151" s="319" t="s">
        <v>704</v>
      </c>
      <c r="C151" s="319" t="s">
        <v>894</v>
      </c>
      <c r="D151" s="319" t="s">
        <v>279</v>
      </c>
      <c r="E151" s="320">
        <v>6.9</v>
      </c>
      <c r="F151" s="320">
        <v>6.9</v>
      </c>
      <c r="G151" s="475">
        <f>+Tableau1[[#This Row],[Capacité brute (MW)]]*Tableau1[[#This Row],[Part EDF]]</f>
        <v>4.7354700000000003</v>
      </c>
      <c r="H151" s="474">
        <v>2021</v>
      </c>
      <c r="I151" s="321">
        <v>0.68630000000000002</v>
      </c>
      <c r="J151" s="319" t="s">
        <v>88</v>
      </c>
      <c r="K151" s="291" t="s">
        <v>235</v>
      </c>
      <c r="L151" s="87"/>
    </row>
    <row r="152" spans="1:27" customFormat="1" ht="15" customHeight="1">
      <c r="A152" s="291" t="s">
        <v>79</v>
      </c>
      <c r="B152" s="352" t="s">
        <v>609</v>
      </c>
      <c r="C152" s="352" t="s">
        <v>624</v>
      </c>
      <c r="D152" s="291" t="s">
        <v>181</v>
      </c>
      <c r="E152" s="293">
        <v>1750</v>
      </c>
      <c r="F152" s="293">
        <v>0</v>
      </c>
      <c r="G152" s="293">
        <f>+Tableau1[[#This Row],[Capacité brute (MW)]]*Tableau1[[#This Row],[Part EDF]]</f>
        <v>525</v>
      </c>
      <c r="H152" s="294">
        <v>2019</v>
      </c>
      <c r="I152" s="352">
        <v>0.3</v>
      </c>
      <c r="J152" s="291" t="s">
        <v>86</v>
      </c>
      <c r="K152" s="291" t="s">
        <v>235</v>
      </c>
      <c r="L152" s="87"/>
    </row>
    <row r="153" spans="1:27" customFormat="1" ht="15" customHeight="1">
      <c r="A153" s="291" t="s">
        <v>623</v>
      </c>
      <c r="B153" s="352" t="s">
        <v>161</v>
      </c>
      <c r="C153" s="352" t="s">
        <v>190</v>
      </c>
      <c r="D153" s="291" t="s">
        <v>216</v>
      </c>
      <c r="E153" s="293">
        <v>165</v>
      </c>
      <c r="F153" s="293">
        <v>0</v>
      </c>
      <c r="G153" s="293">
        <v>65</v>
      </c>
      <c r="H153" s="294" t="s">
        <v>750</v>
      </c>
      <c r="I153" s="352" t="s">
        <v>190</v>
      </c>
      <c r="J153" s="291" t="s">
        <v>88</v>
      </c>
      <c r="K153" s="291" t="s">
        <v>161</v>
      </c>
      <c r="L153" s="87"/>
    </row>
    <row r="154" spans="1:27" customFormat="1" ht="15" customHeight="1">
      <c r="A154" s="291" t="s">
        <v>23</v>
      </c>
      <c r="B154" s="352" t="s">
        <v>236</v>
      </c>
      <c r="C154" s="352" t="s">
        <v>506</v>
      </c>
      <c r="D154" s="291" t="s">
        <v>238</v>
      </c>
      <c r="E154" s="293">
        <v>3.7</v>
      </c>
      <c r="F154" s="293">
        <v>3.7</v>
      </c>
      <c r="G154" s="293">
        <f>Tableau1[[#This Row],[Capacité brute (MW)]]*Tableau1[[#This Row],[Part EDF]]</f>
        <v>3.5952900000000003</v>
      </c>
      <c r="H154" s="294">
        <v>2010</v>
      </c>
      <c r="I154" s="352">
        <v>0.97170000000000001</v>
      </c>
      <c r="J154" s="291" t="s">
        <v>88</v>
      </c>
      <c r="K154" s="291" t="s">
        <v>23</v>
      </c>
      <c r="L154" s="87"/>
    </row>
    <row r="155" spans="1:27" customFormat="1" ht="15" customHeight="1">
      <c r="A155" s="291" t="s">
        <v>23</v>
      </c>
      <c r="B155" s="352" t="s">
        <v>944</v>
      </c>
      <c r="C155" s="352" t="s">
        <v>945</v>
      </c>
      <c r="D155" s="291" t="s">
        <v>238</v>
      </c>
      <c r="E155" s="293">
        <v>2.42</v>
      </c>
      <c r="F155" s="293">
        <v>2.42</v>
      </c>
      <c r="G155" s="293">
        <f>Tableau1[[#This Row],[Capacité brute (MW)]]*Tableau1[[#This Row],[Part EDF]]</f>
        <v>2.3515139999999999</v>
      </c>
      <c r="H155" s="294">
        <v>2022</v>
      </c>
      <c r="I155" s="675">
        <v>0.97170000000000001</v>
      </c>
      <c r="J155" s="291" t="s">
        <v>88</v>
      </c>
      <c r="K155" s="291" t="s">
        <v>23</v>
      </c>
      <c r="L155" s="87"/>
    </row>
    <row r="156" spans="1:27" customFormat="1" ht="15" customHeight="1">
      <c r="A156" s="291" t="s">
        <v>23</v>
      </c>
      <c r="B156" s="352" t="s">
        <v>944</v>
      </c>
      <c r="C156" s="352" t="s">
        <v>948</v>
      </c>
      <c r="D156" s="291" t="s">
        <v>216</v>
      </c>
      <c r="E156" s="293">
        <v>2.95</v>
      </c>
      <c r="F156" s="293">
        <v>2.95</v>
      </c>
      <c r="G156" s="293">
        <f>Tableau1[[#This Row],[Capacité brute (MW)]]*Tableau1[[#This Row],[Part EDF]]</f>
        <v>2.8665150000000001</v>
      </c>
      <c r="H156" s="294">
        <v>2022</v>
      </c>
      <c r="I156" s="675">
        <v>0.97170000000000001</v>
      </c>
      <c r="J156" s="291" t="s">
        <v>88</v>
      </c>
      <c r="K156" s="291" t="s">
        <v>23</v>
      </c>
      <c r="L156" s="87"/>
    </row>
    <row r="157" spans="1:27" customFormat="1" ht="15" customHeight="1">
      <c r="A157" s="291" t="s">
        <v>27</v>
      </c>
      <c r="B157" s="352" t="s">
        <v>947</v>
      </c>
      <c r="C157" s="352" t="s">
        <v>949</v>
      </c>
      <c r="D157" s="291" t="s">
        <v>216</v>
      </c>
      <c r="E157" s="293">
        <v>0.65</v>
      </c>
      <c r="F157" s="293">
        <v>0.65</v>
      </c>
      <c r="G157" s="293">
        <f>Tableau1[[#This Row],[Capacité brute (MW)]]*Tableau1[[#This Row],[Part EDF]]</f>
        <v>0.63160499999999997</v>
      </c>
      <c r="H157" s="294">
        <v>2022</v>
      </c>
      <c r="I157" s="675">
        <v>0.97170000000000001</v>
      </c>
      <c r="J157" s="291" t="s">
        <v>88</v>
      </c>
      <c r="K157" s="291" t="s">
        <v>23</v>
      </c>
      <c r="L157" s="87"/>
    </row>
    <row r="158" spans="1:27" customFormat="1" ht="15" customHeight="1">
      <c r="A158" s="291" t="s">
        <v>27</v>
      </c>
      <c r="B158" s="352" t="s">
        <v>947</v>
      </c>
      <c r="C158" s="352" t="s">
        <v>953</v>
      </c>
      <c r="D158" s="291" t="s">
        <v>216</v>
      </c>
      <c r="E158" s="293">
        <v>0.61</v>
      </c>
      <c r="F158" s="293">
        <v>0.61</v>
      </c>
      <c r="G158" s="293">
        <f>Tableau1[[#This Row],[Capacité brute (MW)]]*Tableau1[[#This Row],[Part EDF]]</f>
        <v>0.59273699999999996</v>
      </c>
      <c r="H158" s="294">
        <v>2022</v>
      </c>
      <c r="I158" s="675">
        <v>0.97170000000000001</v>
      </c>
      <c r="J158" s="291" t="s">
        <v>88</v>
      </c>
      <c r="K158" s="291" t="s">
        <v>23</v>
      </c>
      <c r="L158" s="87"/>
    </row>
    <row r="159" spans="1:27" customFormat="1" ht="15" customHeight="1">
      <c r="A159" s="291" t="s">
        <v>27</v>
      </c>
      <c r="B159" s="352" t="s">
        <v>947</v>
      </c>
      <c r="C159" s="352" t="s">
        <v>950</v>
      </c>
      <c r="D159" s="291" t="s">
        <v>216</v>
      </c>
      <c r="E159" s="293">
        <v>0.94</v>
      </c>
      <c r="F159" s="293">
        <v>0.94</v>
      </c>
      <c r="G159" s="293">
        <f>Tableau1[[#This Row],[Capacité brute (MW)]]*Tableau1[[#This Row],[Part EDF]]</f>
        <v>0.91339799999999993</v>
      </c>
      <c r="H159" s="294">
        <v>2022</v>
      </c>
      <c r="I159" s="675">
        <v>0.97170000000000001</v>
      </c>
      <c r="J159" s="291" t="s">
        <v>88</v>
      </c>
      <c r="K159" s="291" t="s">
        <v>23</v>
      </c>
      <c r="L159" s="87"/>
    </row>
    <row r="160" spans="1:27" customFormat="1" ht="15" customHeight="1">
      <c r="A160" s="291" t="s">
        <v>23</v>
      </c>
      <c r="B160" s="352" t="s">
        <v>796</v>
      </c>
      <c r="C160" s="352" t="s">
        <v>946</v>
      </c>
      <c r="D160" s="291" t="s">
        <v>238</v>
      </c>
      <c r="E160" s="293">
        <v>0.6</v>
      </c>
      <c r="F160" s="293">
        <v>0.6</v>
      </c>
      <c r="G160" s="293">
        <f>Tableau1[[#This Row],[Capacité brute (MW)]]*Tableau1[[#This Row],[Part EDF]]</f>
        <v>0.58301999999999998</v>
      </c>
      <c r="H160" s="294" t="s">
        <v>227</v>
      </c>
      <c r="I160" s="675">
        <v>0.97170000000000001</v>
      </c>
      <c r="J160" s="291" t="s">
        <v>88</v>
      </c>
      <c r="K160" s="291" t="s">
        <v>23</v>
      </c>
      <c r="L160" s="87"/>
    </row>
    <row r="161" spans="1:27" customFormat="1" ht="15" customHeight="1">
      <c r="A161" s="291" t="s">
        <v>23</v>
      </c>
      <c r="B161" s="352" t="s">
        <v>446</v>
      </c>
      <c r="C161" s="352" t="s">
        <v>481</v>
      </c>
      <c r="D161" s="291" t="s">
        <v>176</v>
      </c>
      <c r="E161" s="293">
        <v>774.72</v>
      </c>
      <c r="F161" s="293">
        <v>774.72</v>
      </c>
      <c r="G161" s="293">
        <f>Tableau1[[#This Row],[Capacité brute (MW)]]*Tableau1[[#This Row],[Part EDF]]</f>
        <v>752.79542400000003</v>
      </c>
      <c r="H161" s="294">
        <v>2006</v>
      </c>
      <c r="I161" s="352">
        <v>0.97170000000000001</v>
      </c>
      <c r="J161" s="291" t="s">
        <v>88</v>
      </c>
      <c r="K161" s="291" t="s">
        <v>23</v>
      </c>
      <c r="L161" s="87"/>
    </row>
    <row r="162" spans="1:27" customFormat="1" ht="15" customHeight="1">
      <c r="A162" s="291" t="s">
        <v>23</v>
      </c>
      <c r="B162" s="352" t="s">
        <v>446</v>
      </c>
      <c r="C162" s="352" t="s">
        <v>951</v>
      </c>
      <c r="D162" s="291" t="s">
        <v>216</v>
      </c>
      <c r="E162" s="293">
        <v>3.298</v>
      </c>
      <c r="F162" s="293">
        <v>3.298</v>
      </c>
      <c r="G162" s="293">
        <f>Tableau1[[#This Row],[Capacité brute (MW)]]*Tableau1[[#This Row],[Part EDF]]</f>
        <v>1.6381166</v>
      </c>
      <c r="H162" s="294">
        <v>2008</v>
      </c>
      <c r="I162" s="352">
        <v>0.49669999999999997</v>
      </c>
      <c r="J162" s="291" t="s">
        <v>88</v>
      </c>
      <c r="K162" s="291" t="s">
        <v>23</v>
      </c>
      <c r="L162" s="87"/>
    </row>
    <row r="163" spans="1:27" customFormat="1" ht="15" customHeight="1">
      <c r="A163" s="291" t="s">
        <v>23</v>
      </c>
      <c r="B163" s="352" t="s">
        <v>236</v>
      </c>
      <c r="C163" s="352" t="s">
        <v>876</v>
      </c>
      <c r="D163" s="291" t="s">
        <v>238</v>
      </c>
      <c r="E163" s="293">
        <v>2.02</v>
      </c>
      <c r="F163" s="293">
        <v>2.02</v>
      </c>
      <c r="G163" s="625">
        <f>+Tableau1[[#This Row],[Capacité brute (MW)]]*Tableau1[[#This Row],[Part EDF]]</f>
        <v>1.962834</v>
      </c>
      <c r="H163" s="294">
        <v>2021</v>
      </c>
      <c r="I163" s="352">
        <v>0.97170000000000001</v>
      </c>
      <c r="J163" s="291" t="s">
        <v>88</v>
      </c>
      <c r="K163" s="291" t="s">
        <v>23</v>
      </c>
      <c r="L163" s="87"/>
    </row>
    <row r="164" spans="1:27" customFormat="1" ht="15" customHeight="1">
      <c r="A164" s="291" t="s">
        <v>206</v>
      </c>
      <c r="B164" s="352" t="s">
        <v>774</v>
      </c>
      <c r="C164" s="352" t="s">
        <v>799</v>
      </c>
      <c r="D164" s="291" t="s">
        <v>216</v>
      </c>
      <c r="E164" s="293">
        <v>378</v>
      </c>
      <c r="F164" s="293">
        <v>0</v>
      </c>
      <c r="G164" s="293">
        <f>+Tableau1[[#This Row],[Capacité brute (MW)]]*Tableau1[[#This Row],[Part EDF]]</f>
        <v>189</v>
      </c>
      <c r="H164" s="353" t="s">
        <v>227</v>
      </c>
      <c r="I164" s="295">
        <v>0.5</v>
      </c>
      <c r="J164" s="291" t="s">
        <v>86</v>
      </c>
      <c r="K164" s="291" t="s">
        <v>110</v>
      </c>
      <c r="L164" s="87"/>
    </row>
    <row r="165" spans="1:27" customFormat="1" ht="15" customHeight="1">
      <c r="A165" s="291" t="s">
        <v>206</v>
      </c>
      <c r="B165" s="352" t="s">
        <v>774</v>
      </c>
      <c r="C165" s="352" t="s">
        <v>800</v>
      </c>
      <c r="D165" s="291" t="s">
        <v>279</v>
      </c>
      <c r="E165" s="293">
        <v>500</v>
      </c>
      <c r="F165" s="293">
        <v>0</v>
      </c>
      <c r="G165" s="293">
        <f>+Tableau1[[#This Row],[Capacité brute (MW)]]*Tableau1[[#This Row],[Part EDF]]</f>
        <v>250</v>
      </c>
      <c r="H165" s="353" t="s">
        <v>227</v>
      </c>
      <c r="I165" s="295">
        <v>0.5</v>
      </c>
      <c r="J165" s="291" t="s">
        <v>86</v>
      </c>
      <c r="K165" s="291" t="s">
        <v>110</v>
      </c>
      <c r="L165" s="87"/>
    </row>
    <row r="166" spans="1:27" customFormat="1" ht="15" customHeight="1">
      <c r="A166" s="291" t="s">
        <v>206</v>
      </c>
      <c r="B166" s="352" t="s">
        <v>774</v>
      </c>
      <c r="C166" s="352" t="s">
        <v>801</v>
      </c>
      <c r="D166" s="291" t="s">
        <v>848</v>
      </c>
      <c r="E166" s="293">
        <v>202</v>
      </c>
      <c r="F166" s="293">
        <v>0</v>
      </c>
      <c r="G166" s="293">
        <v>101</v>
      </c>
      <c r="H166" s="353" t="s">
        <v>227</v>
      </c>
      <c r="I166" s="295">
        <v>0.5</v>
      </c>
      <c r="J166" s="291" t="s">
        <v>86</v>
      </c>
      <c r="K166" s="291" t="s">
        <v>110</v>
      </c>
      <c r="L166" s="87"/>
    </row>
    <row r="167" spans="1:27" customFormat="1" ht="15" customHeight="1">
      <c r="A167" s="291" t="s">
        <v>206</v>
      </c>
      <c r="B167" s="352" t="s">
        <v>774</v>
      </c>
      <c r="C167" s="352" t="s">
        <v>801</v>
      </c>
      <c r="D167" s="291" t="s">
        <v>216</v>
      </c>
      <c r="E167" s="293">
        <v>134</v>
      </c>
      <c r="F167" s="293">
        <v>0</v>
      </c>
      <c r="G167" s="293">
        <v>67</v>
      </c>
      <c r="H167" s="353" t="s">
        <v>227</v>
      </c>
      <c r="I167" s="295">
        <v>0.5</v>
      </c>
      <c r="J167" s="291" t="s">
        <v>86</v>
      </c>
      <c r="K167" s="291" t="s">
        <v>110</v>
      </c>
      <c r="L167" s="87"/>
    </row>
    <row r="168" spans="1:27" s="155" customFormat="1" ht="15" customHeight="1">
      <c r="A168" s="291" t="s">
        <v>79</v>
      </c>
      <c r="B168" s="352" t="s">
        <v>161</v>
      </c>
      <c r="C168" s="352" t="s">
        <v>190</v>
      </c>
      <c r="D168" s="291" t="s">
        <v>279</v>
      </c>
      <c r="E168" s="293">
        <v>905</v>
      </c>
      <c r="F168" s="293">
        <f>133.3+0</f>
        <v>133.30000000000001</v>
      </c>
      <c r="G168" s="293">
        <v>380</v>
      </c>
      <c r="H168" s="294" t="s">
        <v>754</v>
      </c>
      <c r="I168" s="352" t="s">
        <v>190</v>
      </c>
      <c r="J168" s="291" t="s">
        <v>88</v>
      </c>
      <c r="K168" s="291" t="s">
        <v>161</v>
      </c>
      <c r="L168" s="87"/>
      <c r="M168" s="87"/>
      <c r="N168" s="87"/>
      <c r="O168" s="87"/>
      <c r="P168" s="87"/>
      <c r="Q168" s="87"/>
      <c r="R168" s="87"/>
      <c r="S168" s="87"/>
      <c r="T168" s="87"/>
      <c r="U168" s="87"/>
      <c r="V168" s="87"/>
      <c r="W168" s="87"/>
      <c r="X168" s="87"/>
      <c r="Y168" s="87"/>
      <c r="Z168" s="87"/>
      <c r="AA168" s="87"/>
    </row>
    <row r="169" spans="1:27" s="155" customFormat="1" ht="15" customHeight="1">
      <c r="A169" s="291" t="s">
        <v>206</v>
      </c>
      <c r="B169" s="352" t="s">
        <v>161</v>
      </c>
      <c r="C169" s="352" t="s">
        <v>190</v>
      </c>
      <c r="D169" s="291" t="s">
        <v>216</v>
      </c>
      <c r="E169" s="293">
        <v>1005</v>
      </c>
      <c r="F169" s="293">
        <v>166</v>
      </c>
      <c r="G169" s="293">
        <v>585</v>
      </c>
      <c r="H169" s="294" t="s">
        <v>755</v>
      </c>
      <c r="I169" s="352" t="s">
        <v>190</v>
      </c>
      <c r="J169" s="291" t="s">
        <v>88</v>
      </c>
      <c r="K169" s="291" t="s">
        <v>161</v>
      </c>
      <c r="L169" s="87"/>
      <c r="M169" s="87"/>
      <c r="N169" s="87"/>
      <c r="O169" s="87"/>
      <c r="P169" s="87"/>
      <c r="Q169" s="87"/>
      <c r="R169" s="87"/>
      <c r="S169" s="87"/>
      <c r="T169" s="87"/>
      <c r="U169" s="87"/>
      <c r="V169" s="87"/>
      <c r="W169" s="87"/>
      <c r="X169" s="87"/>
      <c r="Y169" s="87"/>
      <c r="Z169" s="87"/>
      <c r="AA169" s="87"/>
    </row>
    <row r="170" spans="1:27" s="155" customFormat="1" ht="15" customHeight="1">
      <c r="A170" s="291" t="s">
        <v>0</v>
      </c>
      <c r="B170" s="352" t="s">
        <v>249</v>
      </c>
      <c r="C170" s="352" t="s">
        <v>574</v>
      </c>
      <c r="D170" s="291" t="s">
        <v>232</v>
      </c>
      <c r="E170" s="293">
        <v>125</v>
      </c>
      <c r="F170" s="293">
        <v>125</v>
      </c>
      <c r="G170" s="293">
        <f>+Tableau1[[#This Row],[Capacité brute (MW)]]*Tableau1[[#This Row],[Part EDF]]</f>
        <v>125</v>
      </c>
      <c r="H170" s="294">
        <v>1998</v>
      </c>
      <c r="I170" s="352">
        <v>1</v>
      </c>
      <c r="J170" s="291" t="s">
        <v>88</v>
      </c>
      <c r="K170" s="291" t="s">
        <v>110</v>
      </c>
      <c r="L170" s="87"/>
      <c r="M170" s="87"/>
      <c r="N170" s="87"/>
      <c r="O170" s="87"/>
      <c r="P170" s="87"/>
      <c r="Q170" s="87"/>
      <c r="R170" s="87"/>
      <c r="S170" s="87"/>
      <c r="T170" s="87"/>
      <c r="U170" s="87"/>
      <c r="V170" s="87"/>
      <c r="W170" s="87"/>
      <c r="X170" s="87"/>
      <c r="Y170" s="87"/>
      <c r="Z170" s="87"/>
      <c r="AA170" s="87"/>
    </row>
    <row r="171" spans="1:27" s="155" customFormat="1" ht="15" customHeight="1">
      <c r="A171" s="291" t="s">
        <v>0</v>
      </c>
      <c r="B171" s="352" t="s">
        <v>249</v>
      </c>
      <c r="C171" s="352" t="s">
        <v>575</v>
      </c>
      <c r="D171" s="291" t="s">
        <v>232</v>
      </c>
      <c r="E171" s="293">
        <v>129</v>
      </c>
      <c r="F171" s="293">
        <v>129</v>
      </c>
      <c r="G171" s="293">
        <f>+Tableau1[[#This Row],[Capacité brute (MW)]]*Tableau1[[#This Row],[Part EDF]]</f>
        <v>129</v>
      </c>
      <c r="H171" s="294">
        <v>2007</v>
      </c>
      <c r="I171" s="352">
        <v>1</v>
      </c>
      <c r="J171" s="291" t="s">
        <v>88</v>
      </c>
      <c r="K171" s="291" t="s">
        <v>110</v>
      </c>
      <c r="L171" s="87"/>
      <c r="M171" s="87"/>
      <c r="N171" s="87"/>
      <c r="O171" s="87"/>
      <c r="P171" s="87"/>
      <c r="Q171" s="87"/>
      <c r="R171" s="87"/>
      <c r="S171" s="87"/>
      <c r="T171" s="87"/>
      <c r="U171" s="87"/>
      <c r="V171" s="87"/>
      <c r="W171" s="87"/>
      <c r="X171" s="87"/>
      <c r="Y171" s="87"/>
      <c r="Z171" s="87"/>
      <c r="AA171" s="87"/>
    </row>
    <row r="172" spans="1:27" s="155" customFormat="1" ht="15" customHeight="1">
      <c r="A172" s="291" t="s">
        <v>0</v>
      </c>
      <c r="B172" s="352" t="s">
        <v>249</v>
      </c>
      <c r="C172" s="352" t="s">
        <v>280</v>
      </c>
      <c r="D172" s="291" t="s">
        <v>221</v>
      </c>
      <c r="E172" s="293">
        <v>104</v>
      </c>
      <c r="F172" s="293">
        <v>104</v>
      </c>
      <c r="G172" s="293">
        <f>+Tableau1[[#This Row],[Capacité brute (MW)]]*Tableau1[[#This Row],[Part EDF]]</f>
        <v>104</v>
      </c>
      <c r="H172" s="294">
        <v>1947</v>
      </c>
      <c r="I172" s="352">
        <v>1</v>
      </c>
      <c r="J172" s="291" t="s">
        <v>88</v>
      </c>
      <c r="K172" s="291" t="s">
        <v>110</v>
      </c>
      <c r="L172" s="87"/>
      <c r="M172" s="87"/>
      <c r="N172" s="87"/>
      <c r="O172" s="87"/>
      <c r="P172" s="87"/>
      <c r="Q172" s="87"/>
      <c r="R172" s="87"/>
      <c r="S172" s="87"/>
      <c r="T172" s="87"/>
      <c r="U172" s="87"/>
      <c r="V172" s="87"/>
      <c r="W172" s="87"/>
      <c r="X172" s="87"/>
      <c r="Y172" s="87"/>
      <c r="Z172" s="87"/>
      <c r="AA172" s="87"/>
    </row>
    <row r="173" spans="1:27" s="155" customFormat="1" ht="15" customHeight="1">
      <c r="A173" s="291" t="s">
        <v>0</v>
      </c>
      <c r="B173" s="352" t="s">
        <v>249</v>
      </c>
      <c r="C173" s="352" t="s">
        <v>281</v>
      </c>
      <c r="D173" s="291" t="s">
        <v>221</v>
      </c>
      <c r="E173" s="293">
        <v>87</v>
      </c>
      <c r="F173" s="293">
        <v>87</v>
      </c>
      <c r="G173" s="293">
        <f>+Tableau1[[#This Row],[Capacité brute (MW)]]*Tableau1[[#This Row],[Part EDF]]</f>
        <v>87</v>
      </c>
      <c r="H173" s="294">
        <v>1950</v>
      </c>
      <c r="I173" s="352">
        <v>1</v>
      </c>
      <c r="J173" s="291" t="s">
        <v>88</v>
      </c>
      <c r="K173" s="291" t="s">
        <v>110</v>
      </c>
      <c r="L173" s="87"/>
      <c r="M173" s="87"/>
      <c r="N173" s="87"/>
      <c r="O173" s="87"/>
      <c r="P173" s="87"/>
      <c r="Q173" s="87"/>
      <c r="R173" s="87"/>
      <c r="S173" s="87"/>
      <c r="T173" s="87"/>
      <c r="U173" s="87"/>
      <c r="V173" s="87"/>
      <c r="W173" s="87"/>
      <c r="X173" s="87"/>
      <c r="Y173" s="87"/>
      <c r="Z173" s="87"/>
      <c r="AA173" s="87"/>
    </row>
    <row r="174" spans="1:27" s="155" customFormat="1" ht="15" customHeight="1">
      <c r="A174" s="291" t="s">
        <v>0</v>
      </c>
      <c r="B174" s="352" t="s">
        <v>249</v>
      </c>
      <c r="C174" s="352" t="s">
        <v>282</v>
      </c>
      <c r="D174" s="291" t="s">
        <v>221</v>
      </c>
      <c r="E174" s="293">
        <v>54.86</v>
      </c>
      <c r="F174" s="293">
        <v>54.86</v>
      </c>
      <c r="G174" s="293">
        <f>+Tableau1[[#This Row],[Capacité brute (MW)]]*Tableau1[[#This Row],[Part EDF]]</f>
        <v>54.86</v>
      </c>
      <c r="H174" s="294">
        <v>1907</v>
      </c>
      <c r="I174" s="352">
        <v>1</v>
      </c>
      <c r="J174" s="291" t="s">
        <v>88</v>
      </c>
      <c r="K174" s="291" t="s">
        <v>110</v>
      </c>
      <c r="L174" s="87"/>
      <c r="M174" s="87"/>
      <c r="N174" s="87"/>
      <c r="O174" s="87"/>
      <c r="P174" s="87"/>
      <c r="Q174" s="87"/>
      <c r="R174" s="87"/>
      <c r="S174" s="87"/>
      <c r="T174" s="87"/>
      <c r="U174" s="87"/>
      <c r="V174" s="87"/>
      <c r="W174" s="87"/>
      <c r="X174" s="87"/>
      <c r="Y174" s="87"/>
      <c r="Z174" s="87"/>
      <c r="AA174" s="87"/>
    </row>
    <row r="175" spans="1:27" s="155" customFormat="1" ht="15" customHeight="1">
      <c r="A175" s="291" t="s">
        <v>0</v>
      </c>
      <c r="B175" s="352" t="s">
        <v>249</v>
      </c>
      <c r="C175" s="352" t="s">
        <v>283</v>
      </c>
      <c r="D175" s="291" t="s">
        <v>221</v>
      </c>
      <c r="E175" s="293">
        <v>52.22</v>
      </c>
      <c r="F175" s="293">
        <v>52.22</v>
      </c>
      <c r="G175" s="293">
        <f>+Tableau1[[#This Row],[Capacité brute (MW)]]*Tableau1[[#This Row],[Part EDF]]</f>
        <v>52.22</v>
      </c>
      <c r="H175" s="294">
        <v>1928</v>
      </c>
      <c r="I175" s="352">
        <v>1</v>
      </c>
      <c r="J175" s="291" t="s">
        <v>88</v>
      </c>
      <c r="K175" s="291" t="s">
        <v>110</v>
      </c>
      <c r="L175" s="87"/>
      <c r="M175" s="87"/>
      <c r="N175" s="87"/>
      <c r="O175" s="87"/>
      <c r="P175" s="87"/>
      <c r="Q175" s="87"/>
      <c r="R175" s="87"/>
      <c r="S175" s="87"/>
      <c r="T175" s="87"/>
      <c r="U175" s="87"/>
      <c r="V175" s="87"/>
      <c r="W175" s="87"/>
      <c r="X175" s="87"/>
      <c r="Y175" s="87"/>
      <c r="Z175" s="87"/>
      <c r="AA175" s="87"/>
    </row>
    <row r="176" spans="1:27" s="155" customFormat="1" ht="15" customHeight="1">
      <c r="A176" s="291" t="s">
        <v>0</v>
      </c>
      <c r="B176" s="352" t="s">
        <v>249</v>
      </c>
      <c r="C176" s="352" t="s">
        <v>519</v>
      </c>
      <c r="D176" s="291" t="s">
        <v>181</v>
      </c>
      <c r="E176" s="293">
        <v>1310</v>
      </c>
      <c r="F176" s="293">
        <v>1310</v>
      </c>
      <c r="G176" s="293">
        <f>+Tableau1[[#This Row],[Capacité brute (MW)]]*Tableau1[[#This Row],[Part EDF]]</f>
        <v>1310</v>
      </c>
      <c r="H176" s="294">
        <v>1988</v>
      </c>
      <c r="I176" s="352">
        <v>1</v>
      </c>
      <c r="J176" s="291" t="s">
        <v>88</v>
      </c>
      <c r="K176" s="291" t="s">
        <v>110</v>
      </c>
      <c r="L176" s="87"/>
      <c r="M176" s="87"/>
      <c r="N176" s="87"/>
      <c r="O176" s="87"/>
      <c r="P176" s="87"/>
      <c r="Q176" s="87"/>
      <c r="R176" s="87"/>
      <c r="S176" s="87"/>
      <c r="T176" s="87"/>
      <c r="U176" s="87"/>
      <c r="V176" s="87"/>
      <c r="W176" s="87"/>
      <c r="X176" s="87"/>
      <c r="Y176" s="87"/>
      <c r="Z176" s="87"/>
      <c r="AA176" s="87"/>
    </row>
    <row r="177" spans="1:27" s="155" customFormat="1" ht="15" customHeight="1">
      <c r="A177" s="291" t="s">
        <v>0</v>
      </c>
      <c r="B177" s="352" t="s">
        <v>249</v>
      </c>
      <c r="C177" s="352" t="s">
        <v>520</v>
      </c>
      <c r="D177" s="291" t="s">
        <v>181</v>
      </c>
      <c r="E177" s="293">
        <v>1310</v>
      </c>
      <c r="F177" s="293">
        <v>1310</v>
      </c>
      <c r="G177" s="293">
        <f>+Tableau1[[#This Row],[Capacité brute (MW)]]*Tableau1[[#This Row],[Part EDF]]</f>
        <v>1310</v>
      </c>
      <c r="H177" s="294">
        <v>1989</v>
      </c>
      <c r="I177" s="352">
        <v>1</v>
      </c>
      <c r="J177" s="291" t="s">
        <v>88</v>
      </c>
      <c r="K177" s="291" t="s">
        <v>110</v>
      </c>
      <c r="L177" s="87"/>
      <c r="M177" s="87"/>
      <c r="N177" s="87"/>
      <c r="O177" s="87"/>
      <c r="P177" s="87"/>
      <c r="Q177" s="87"/>
      <c r="R177" s="87"/>
      <c r="S177" s="87"/>
      <c r="T177" s="87"/>
      <c r="U177" s="87"/>
      <c r="V177" s="87"/>
      <c r="W177" s="87"/>
      <c r="X177" s="87"/>
      <c r="Y177" s="87"/>
      <c r="Z177" s="87"/>
      <c r="AA177" s="87"/>
    </row>
    <row r="178" spans="1:27" s="155" customFormat="1" ht="15" customHeight="1">
      <c r="A178" s="291" t="s">
        <v>0</v>
      </c>
      <c r="B178" s="352" t="s">
        <v>249</v>
      </c>
      <c r="C178" s="352" t="s">
        <v>284</v>
      </c>
      <c r="D178" s="291" t="s">
        <v>221</v>
      </c>
      <c r="E178" s="293">
        <v>76</v>
      </c>
      <c r="F178" s="293">
        <v>76</v>
      </c>
      <c r="G178" s="293">
        <f>+Tableau1[[#This Row],[Capacité brute (MW)]]*Tableau1[[#This Row],[Part EDF]]</f>
        <v>76</v>
      </c>
      <c r="H178" s="294">
        <v>1935</v>
      </c>
      <c r="I178" s="352">
        <v>1</v>
      </c>
      <c r="J178" s="291" t="s">
        <v>88</v>
      </c>
      <c r="K178" s="291" t="s">
        <v>110</v>
      </c>
      <c r="L178" s="87"/>
      <c r="M178" s="87"/>
      <c r="N178" s="87"/>
      <c r="O178" s="87"/>
      <c r="P178" s="87"/>
      <c r="Q178" s="87"/>
      <c r="R178" s="87"/>
      <c r="S178" s="87"/>
      <c r="T178" s="87"/>
      <c r="U178" s="87"/>
      <c r="V178" s="87"/>
      <c r="W178" s="87"/>
      <c r="X178" s="87"/>
      <c r="Y178" s="87"/>
      <c r="Z178" s="87"/>
      <c r="AA178" s="87"/>
    </row>
    <row r="179" spans="1:27" s="155" customFormat="1" ht="15" customHeight="1">
      <c r="A179" s="291" t="s">
        <v>0</v>
      </c>
      <c r="B179" s="352" t="s">
        <v>249</v>
      </c>
      <c r="C179" s="352" t="s">
        <v>521</v>
      </c>
      <c r="D179" s="291" t="s">
        <v>181</v>
      </c>
      <c r="E179" s="293">
        <v>910</v>
      </c>
      <c r="F179" s="293">
        <v>910</v>
      </c>
      <c r="G179" s="293">
        <f>+Tableau1[[#This Row],[Capacité brute (MW)]]*Tableau1[[#This Row],[Part EDF]]</f>
        <v>910</v>
      </c>
      <c r="H179" s="294">
        <v>1981</v>
      </c>
      <c r="I179" s="352">
        <v>1</v>
      </c>
      <c r="J179" s="291" t="s">
        <v>88</v>
      </c>
      <c r="K179" s="291" t="s">
        <v>110</v>
      </c>
      <c r="L179" s="87"/>
      <c r="M179" s="87"/>
      <c r="N179" s="87"/>
      <c r="O179" s="87"/>
      <c r="P179" s="87"/>
      <c r="Q179" s="87"/>
      <c r="R179" s="87"/>
      <c r="S179" s="87"/>
      <c r="T179" s="87"/>
      <c r="U179" s="87"/>
      <c r="V179" s="87"/>
      <c r="W179" s="87"/>
      <c r="X179" s="87"/>
      <c r="Y179" s="87"/>
      <c r="Z179" s="87"/>
      <c r="AA179" s="87"/>
    </row>
    <row r="180" spans="1:27" s="155" customFormat="1" ht="15" customHeight="1">
      <c r="A180" s="291" t="s">
        <v>0</v>
      </c>
      <c r="B180" s="352" t="s">
        <v>249</v>
      </c>
      <c r="C180" s="352" t="s">
        <v>522</v>
      </c>
      <c r="D180" s="291" t="s">
        <v>181</v>
      </c>
      <c r="E180" s="293">
        <v>910</v>
      </c>
      <c r="F180" s="293">
        <v>910</v>
      </c>
      <c r="G180" s="293">
        <f>+Tableau1[[#This Row],[Capacité brute (MW)]]*Tableau1[[#This Row],[Part EDF]]</f>
        <v>910</v>
      </c>
      <c r="H180" s="294">
        <v>1983</v>
      </c>
      <c r="I180" s="352">
        <v>1</v>
      </c>
      <c r="J180" s="291" t="s">
        <v>88</v>
      </c>
      <c r="K180" s="291" t="s">
        <v>110</v>
      </c>
      <c r="L180" s="87"/>
      <c r="M180" s="87"/>
      <c r="N180" s="87"/>
      <c r="O180" s="87"/>
      <c r="P180" s="87"/>
      <c r="Q180" s="87"/>
      <c r="R180" s="87"/>
      <c r="S180" s="87"/>
      <c r="T180" s="87"/>
      <c r="U180" s="87"/>
      <c r="V180" s="87"/>
      <c r="W180" s="87"/>
      <c r="X180" s="87"/>
      <c r="Y180" s="87"/>
      <c r="Z180" s="87"/>
      <c r="AA180" s="87"/>
    </row>
    <row r="181" spans="1:27" s="155" customFormat="1" ht="15" customHeight="1">
      <c r="A181" s="291" t="s">
        <v>0</v>
      </c>
      <c r="B181" s="352" t="s">
        <v>249</v>
      </c>
      <c r="C181" s="352" t="s">
        <v>523</v>
      </c>
      <c r="D181" s="291" t="s">
        <v>181</v>
      </c>
      <c r="E181" s="293">
        <v>910</v>
      </c>
      <c r="F181" s="293">
        <v>910</v>
      </c>
      <c r="G181" s="293">
        <f>+Tableau1[[#This Row],[Capacité brute (MW)]]*Tableau1[[#This Row],[Part EDF]]</f>
        <v>910</v>
      </c>
      <c r="H181" s="294">
        <v>1983</v>
      </c>
      <c r="I181" s="352">
        <v>1</v>
      </c>
      <c r="J181" s="291" t="s">
        <v>88</v>
      </c>
      <c r="K181" s="291" t="s">
        <v>110</v>
      </c>
      <c r="L181" s="87"/>
      <c r="M181" s="87"/>
      <c r="N181" s="87"/>
      <c r="O181" s="87"/>
      <c r="P181" s="87"/>
      <c r="Q181" s="87"/>
      <c r="R181" s="87"/>
      <c r="S181" s="87"/>
      <c r="T181" s="87"/>
      <c r="U181" s="87"/>
      <c r="V181" s="87"/>
      <c r="W181" s="87"/>
      <c r="X181" s="87"/>
      <c r="Y181" s="87"/>
      <c r="Z181" s="87"/>
      <c r="AA181" s="87"/>
    </row>
    <row r="182" spans="1:27" s="155" customFormat="1" ht="15" customHeight="1">
      <c r="A182" s="291" t="s">
        <v>0</v>
      </c>
      <c r="B182" s="352" t="s">
        <v>249</v>
      </c>
      <c r="C182" s="352" t="s">
        <v>524</v>
      </c>
      <c r="D182" s="291" t="s">
        <v>181</v>
      </c>
      <c r="E182" s="293">
        <v>910</v>
      </c>
      <c r="F182" s="293">
        <v>910</v>
      </c>
      <c r="G182" s="293">
        <f>+Tableau1[[#This Row],[Capacité brute (MW)]]*Tableau1[[#This Row],[Part EDF]]</f>
        <v>910</v>
      </c>
      <c r="H182" s="294">
        <v>1983</v>
      </c>
      <c r="I182" s="352">
        <v>1</v>
      </c>
      <c r="J182" s="291" t="s">
        <v>88</v>
      </c>
      <c r="K182" s="291" t="s">
        <v>110</v>
      </c>
      <c r="L182" s="87"/>
      <c r="M182" s="87"/>
      <c r="N182" s="87"/>
      <c r="O182" s="87"/>
      <c r="P182" s="87"/>
      <c r="Q182" s="87"/>
      <c r="R182" s="87"/>
      <c r="S182" s="87"/>
      <c r="T182" s="87"/>
      <c r="U182" s="87"/>
      <c r="V182" s="87"/>
      <c r="W182" s="87"/>
      <c r="X182" s="87"/>
      <c r="Y182" s="87"/>
      <c r="Z182" s="87"/>
      <c r="AA182" s="87"/>
    </row>
    <row r="183" spans="1:27" s="155" customFormat="1" ht="15" customHeight="1">
      <c r="A183" s="291" t="s">
        <v>0</v>
      </c>
      <c r="B183" s="352" t="s">
        <v>249</v>
      </c>
      <c r="C183" s="352" t="s">
        <v>576</v>
      </c>
      <c r="D183" s="291" t="s">
        <v>176</v>
      </c>
      <c r="E183" s="293">
        <v>427</v>
      </c>
      <c r="F183" s="293">
        <v>427</v>
      </c>
      <c r="G183" s="293">
        <f>+Tableau1[[#This Row],[Capacité brute (MW)]]*Tableau1[[#This Row],[Part EDF]]</f>
        <v>427</v>
      </c>
      <c r="H183" s="294">
        <v>2011</v>
      </c>
      <c r="I183" s="352">
        <v>1</v>
      </c>
      <c r="J183" s="291" t="s">
        <v>88</v>
      </c>
      <c r="K183" s="291" t="s">
        <v>110</v>
      </c>
      <c r="L183" s="87"/>
      <c r="M183" s="87"/>
      <c r="N183" s="87"/>
      <c r="O183" s="87"/>
      <c r="P183" s="87"/>
      <c r="Q183" s="87"/>
      <c r="R183" s="87"/>
      <c r="S183" s="87"/>
      <c r="T183" s="87"/>
      <c r="U183" s="87"/>
      <c r="V183" s="87"/>
      <c r="W183" s="87"/>
      <c r="X183" s="87"/>
      <c r="Y183" s="87"/>
      <c r="Z183" s="87"/>
      <c r="AA183" s="87"/>
    </row>
    <row r="184" spans="1:27" s="155" customFormat="1" ht="15" customHeight="1">
      <c r="A184" s="291" t="s">
        <v>0</v>
      </c>
      <c r="B184" s="352" t="s">
        <v>249</v>
      </c>
      <c r="C184" s="352" t="s">
        <v>285</v>
      </c>
      <c r="D184" s="291" t="s">
        <v>221</v>
      </c>
      <c r="E184" s="293">
        <v>235</v>
      </c>
      <c r="F184" s="293">
        <v>235</v>
      </c>
      <c r="G184" s="293">
        <f>+Tableau1[[#This Row],[Capacité brute (MW)]]*Tableau1[[#This Row],[Part EDF]]</f>
        <v>235</v>
      </c>
      <c r="H184" s="294">
        <v>1952</v>
      </c>
      <c r="I184" s="352">
        <v>1</v>
      </c>
      <c r="J184" s="291" t="s">
        <v>88</v>
      </c>
      <c r="K184" s="291" t="s">
        <v>110</v>
      </c>
      <c r="L184" s="87"/>
      <c r="M184" s="87"/>
      <c r="N184" s="87"/>
      <c r="O184" s="87"/>
      <c r="P184" s="87"/>
      <c r="Q184" s="87"/>
      <c r="R184" s="87"/>
      <c r="S184" s="87"/>
      <c r="T184" s="87"/>
      <c r="U184" s="87"/>
      <c r="V184" s="87"/>
      <c r="W184" s="87"/>
      <c r="X184" s="87"/>
      <c r="Y184" s="87"/>
      <c r="Z184" s="87"/>
      <c r="AA184" s="87"/>
    </row>
    <row r="185" spans="1:27" s="155" customFormat="1" ht="15" customHeight="1">
      <c r="A185" s="291" t="s">
        <v>0</v>
      </c>
      <c r="B185" s="352" t="s">
        <v>249</v>
      </c>
      <c r="C185" s="352" t="s">
        <v>831</v>
      </c>
      <c r="D185" s="291" t="s">
        <v>176</v>
      </c>
      <c r="E185" s="293">
        <v>585</v>
      </c>
      <c r="F185" s="293">
        <v>585</v>
      </c>
      <c r="G185" s="293">
        <f>+Tableau1[[#This Row],[Capacité brute (MW)]]*Tableau1[[#This Row],[Part EDF]]</f>
        <v>585</v>
      </c>
      <c r="H185" s="294">
        <v>2016</v>
      </c>
      <c r="I185" s="352">
        <v>1</v>
      </c>
      <c r="J185" s="291" t="s">
        <v>88</v>
      </c>
      <c r="K185" s="291" t="s">
        <v>110</v>
      </c>
      <c r="L185" s="87"/>
      <c r="M185" s="87"/>
      <c r="N185" s="87"/>
      <c r="O185" s="87"/>
      <c r="P185" s="87"/>
      <c r="Q185" s="87"/>
      <c r="R185" s="87"/>
      <c r="S185" s="87"/>
      <c r="T185" s="87"/>
      <c r="U185" s="87"/>
      <c r="V185" s="87"/>
      <c r="W185" s="87"/>
      <c r="X185" s="87"/>
      <c r="Y185" s="87"/>
      <c r="Z185" s="87"/>
      <c r="AA185" s="87"/>
    </row>
    <row r="186" spans="1:27" s="155" customFormat="1" ht="15" customHeight="1">
      <c r="A186" s="291" t="s">
        <v>0</v>
      </c>
      <c r="B186" s="352" t="s">
        <v>249</v>
      </c>
      <c r="C186" s="352" t="s">
        <v>577</v>
      </c>
      <c r="D186" s="291" t="s">
        <v>232</v>
      </c>
      <c r="E186" s="293">
        <v>85</v>
      </c>
      <c r="F186" s="293">
        <v>85</v>
      </c>
      <c r="G186" s="293">
        <f>+Tableau1[[#This Row],[Capacité brute (MW)]]*Tableau1[[#This Row],[Part EDF]]</f>
        <v>85</v>
      </c>
      <c r="H186" s="294">
        <v>1980</v>
      </c>
      <c r="I186" s="352">
        <v>1</v>
      </c>
      <c r="J186" s="291" t="s">
        <v>88</v>
      </c>
      <c r="K186" s="291" t="s">
        <v>110</v>
      </c>
      <c r="L186" s="87"/>
      <c r="M186" s="87"/>
      <c r="N186" s="87"/>
      <c r="O186" s="87"/>
      <c r="P186" s="87"/>
      <c r="Q186" s="87"/>
      <c r="R186" s="87"/>
      <c r="S186" s="87"/>
      <c r="T186" s="87"/>
      <c r="U186" s="87"/>
      <c r="V186" s="87"/>
      <c r="W186" s="87"/>
      <c r="X186" s="87"/>
      <c r="Y186" s="87"/>
      <c r="Z186" s="87"/>
      <c r="AA186" s="87"/>
    </row>
    <row r="187" spans="1:27" s="155" customFormat="1" ht="15" customHeight="1">
      <c r="A187" s="291" t="s">
        <v>0</v>
      </c>
      <c r="B187" s="352" t="s">
        <v>249</v>
      </c>
      <c r="C187" s="352" t="s">
        <v>578</v>
      </c>
      <c r="D187" s="291" t="s">
        <v>232</v>
      </c>
      <c r="E187" s="293">
        <v>85</v>
      </c>
      <c r="F187" s="293">
        <v>85</v>
      </c>
      <c r="G187" s="293">
        <f>+Tableau1[[#This Row],[Capacité brute (MW)]]*Tableau1[[#This Row],[Part EDF]]</f>
        <v>85</v>
      </c>
      <c r="H187" s="294">
        <v>1981</v>
      </c>
      <c r="I187" s="352">
        <v>1</v>
      </c>
      <c r="J187" s="291" t="s">
        <v>88</v>
      </c>
      <c r="K187" s="291" t="s">
        <v>110</v>
      </c>
      <c r="L187" s="87"/>
      <c r="M187" s="87"/>
      <c r="N187" s="87"/>
      <c r="O187" s="87"/>
      <c r="P187" s="87"/>
      <c r="Q187" s="87"/>
      <c r="R187" s="87"/>
      <c r="S187" s="87"/>
      <c r="T187" s="87"/>
      <c r="U187" s="87"/>
      <c r="V187" s="87"/>
      <c r="W187" s="87"/>
      <c r="X187" s="87"/>
      <c r="Y187" s="87"/>
      <c r="Z187" s="87"/>
      <c r="AA187" s="87"/>
    </row>
    <row r="188" spans="1:27" s="155" customFormat="1" ht="15" customHeight="1">
      <c r="A188" s="291" t="s">
        <v>0</v>
      </c>
      <c r="B188" s="352" t="s">
        <v>249</v>
      </c>
      <c r="C188" s="352" t="s">
        <v>579</v>
      </c>
      <c r="D188" s="291" t="s">
        <v>232</v>
      </c>
      <c r="E188" s="293">
        <v>134</v>
      </c>
      <c r="F188" s="293">
        <v>134</v>
      </c>
      <c r="G188" s="293">
        <f>+Tableau1[[#This Row],[Capacité brute (MW)]]*Tableau1[[#This Row],[Part EDF]]</f>
        <v>134</v>
      </c>
      <c r="H188" s="294">
        <v>1996</v>
      </c>
      <c r="I188" s="352">
        <v>1</v>
      </c>
      <c r="J188" s="291" t="s">
        <v>88</v>
      </c>
      <c r="K188" s="291" t="s">
        <v>110</v>
      </c>
      <c r="L188" s="87"/>
      <c r="M188" s="87"/>
      <c r="N188" s="87"/>
      <c r="O188" s="87"/>
      <c r="P188" s="87"/>
      <c r="Q188" s="87"/>
      <c r="R188" s="87"/>
      <c r="S188" s="87"/>
      <c r="T188" s="87"/>
      <c r="U188" s="87"/>
      <c r="V188" s="87"/>
      <c r="W188" s="87"/>
      <c r="X188" s="87"/>
      <c r="Y188" s="87"/>
      <c r="Z188" s="87"/>
      <c r="AA188" s="87"/>
    </row>
    <row r="189" spans="1:27" s="155" customFormat="1" ht="15" customHeight="1">
      <c r="A189" s="291" t="s">
        <v>0</v>
      </c>
      <c r="B189" s="352" t="s">
        <v>249</v>
      </c>
      <c r="C189" s="352" t="s">
        <v>286</v>
      </c>
      <c r="D189" s="291" t="s">
        <v>221</v>
      </c>
      <c r="E189" s="293">
        <v>406</v>
      </c>
      <c r="F189" s="293">
        <v>406</v>
      </c>
      <c r="G189" s="293">
        <f>+Tableau1[[#This Row],[Capacité brute (MW)]]*Tableau1[[#This Row],[Part EDF]]</f>
        <v>406</v>
      </c>
      <c r="H189" s="294">
        <v>1933</v>
      </c>
      <c r="I189" s="352">
        <v>1</v>
      </c>
      <c r="J189" s="291" t="s">
        <v>88</v>
      </c>
      <c r="K189" s="291" t="s">
        <v>110</v>
      </c>
      <c r="L189" s="87"/>
      <c r="M189" s="87"/>
      <c r="N189" s="87"/>
      <c r="O189" s="87"/>
      <c r="P189" s="87"/>
      <c r="Q189" s="87"/>
      <c r="R189" s="87"/>
      <c r="S189" s="87"/>
      <c r="T189" s="87"/>
      <c r="U189" s="87"/>
      <c r="V189" s="87"/>
      <c r="W189" s="87"/>
      <c r="X189" s="87"/>
      <c r="Y189" s="87"/>
      <c r="Z189" s="87"/>
      <c r="AA189" s="87"/>
    </row>
    <row r="190" spans="1:27" s="155" customFormat="1" ht="15" customHeight="1">
      <c r="A190" s="291" t="s">
        <v>0</v>
      </c>
      <c r="B190" s="352" t="s">
        <v>249</v>
      </c>
      <c r="C190" s="352" t="s">
        <v>852</v>
      </c>
      <c r="D190" s="291" t="s">
        <v>181</v>
      </c>
      <c r="E190" s="293">
        <v>910</v>
      </c>
      <c r="F190" s="293">
        <v>910</v>
      </c>
      <c r="G190" s="293">
        <f>+Tableau1[[#This Row],[Capacité brute (MW)]]*Tableau1[[#This Row],[Part EDF]]</f>
        <v>910</v>
      </c>
      <c r="H190" s="294">
        <v>1979</v>
      </c>
      <c r="I190" s="352">
        <v>1</v>
      </c>
      <c r="J190" s="291" t="s">
        <v>88</v>
      </c>
      <c r="K190" s="291" t="s">
        <v>110</v>
      </c>
      <c r="L190" s="87"/>
      <c r="M190" s="87"/>
      <c r="N190" s="87"/>
      <c r="O190" s="87"/>
      <c r="P190" s="87"/>
      <c r="Q190" s="87"/>
      <c r="R190" s="87"/>
      <c r="S190" s="87"/>
      <c r="T190" s="87"/>
      <c r="U190" s="87"/>
      <c r="V190" s="87"/>
      <c r="W190" s="87"/>
      <c r="X190" s="87"/>
      <c r="Y190" s="87"/>
      <c r="Z190" s="87"/>
      <c r="AA190" s="87"/>
    </row>
    <row r="191" spans="1:27" s="155" customFormat="1" ht="15" customHeight="1">
      <c r="A191" s="291" t="s">
        <v>0</v>
      </c>
      <c r="B191" s="352" t="s">
        <v>249</v>
      </c>
      <c r="C191" s="352" t="s">
        <v>525</v>
      </c>
      <c r="D191" s="291" t="s">
        <v>181</v>
      </c>
      <c r="E191" s="293">
        <v>910</v>
      </c>
      <c r="F191" s="293">
        <v>910</v>
      </c>
      <c r="G191" s="293">
        <f>+Tableau1[[#This Row],[Capacité brute (MW)]]*Tableau1[[#This Row],[Part EDF]]</f>
        <v>910</v>
      </c>
      <c r="H191" s="294">
        <v>1979</v>
      </c>
      <c r="I191" s="352">
        <v>1</v>
      </c>
      <c r="J191" s="291" t="s">
        <v>88</v>
      </c>
      <c r="K191" s="291" t="s">
        <v>110</v>
      </c>
      <c r="L191" s="87"/>
      <c r="M191" s="87"/>
      <c r="N191" s="87"/>
      <c r="O191" s="87"/>
      <c r="P191" s="87"/>
      <c r="Q191" s="87"/>
      <c r="R191" s="87"/>
      <c r="S191" s="87"/>
      <c r="T191" s="87"/>
      <c r="U191" s="87"/>
      <c r="V191" s="87"/>
      <c r="W191" s="87"/>
      <c r="X191" s="87"/>
      <c r="Y191" s="87"/>
      <c r="Z191" s="87"/>
      <c r="AA191" s="87"/>
    </row>
    <row r="192" spans="1:27" s="155" customFormat="1" ht="15" customHeight="1">
      <c r="A192" s="291" t="s">
        <v>0</v>
      </c>
      <c r="B192" s="352" t="s">
        <v>249</v>
      </c>
      <c r="C192" s="352" t="s">
        <v>526</v>
      </c>
      <c r="D192" s="291" t="s">
        <v>181</v>
      </c>
      <c r="E192" s="293">
        <v>880</v>
      </c>
      <c r="F192" s="293">
        <v>880</v>
      </c>
      <c r="G192" s="293">
        <f>+Tableau1[[#This Row],[Capacité brute (MW)]]*Tableau1[[#This Row],[Part EDF]]</f>
        <v>880</v>
      </c>
      <c r="H192" s="294">
        <v>1979</v>
      </c>
      <c r="I192" s="352">
        <v>1</v>
      </c>
      <c r="J192" s="291" t="s">
        <v>88</v>
      </c>
      <c r="K192" s="291" t="s">
        <v>110</v>
      </c>
      <c r="L192" s="87"/>
      <c r="M192" s="87"/>
      <c r="N192" s="87"/>
      <c r="O192" s="87"/>
      <c r="P192" s="87"/>
      <c r="Q192" s="87"/>
      <c r="R192" s="87"/>
      <c r="S192" s="87"/>
      <c r="T192" s="87"/>
      <c r="U192" s="87"/>
      <c r="V192" s="87"/>
      <c r="W192" s="87"/>
      <c r="X192" s="87"/>
      <c r="Y192" s="87"/>
      <c r="Z192" s="87"/>
      <c r="AA192" s="87"/>
    </row>
    <row r="193" spans="1:27" s="155" customFormat="1" ht="15" customHeight="1">
      <c r="A193" s="291" t="s">
        <v>0</v>
      </c>
      <c r="B193" s="352" t="s">
        <v>249</v>
      </c>
      <c r="C193" s="352" t="s">
        <v>527</v>
      </c>
      <c r="D193" s="291" t="s">
        <v>181</v>
      </c>
      <c r="E193" s="293">
        <v>880</v>
      </c>
      <c r="F193" s="293">
        <v>880</v>
      </c>
      <c r="G193" s="293">
        <f>+Tableau1[[#This Row],[Capacité brute (MW)]]*Tableau1[[#This Row],[Part EDF]]</f>
        <v>880</v>
      </c>
      <c r="H193" s="294">
        <v>1980</v>
      </c>
      <c r="I193" s="352">
        <v>1</v>
      </c>
      <c r="J193" s="291" t="s">
        <v>88</v>
      </c>
      <c r="K193" s="291" t="s">
        <v>110</v>
      </c>
      <c r="L193" s="87"/>
      <c r="M193" s="87"/>
      <c r="N193" s="87"/>
      <c r="O193" s="87"/>
      <c r="P193" s="87"/>
      <c r="Q193" s="87"/>
      <c r="R193" s="87"/>
      <c r="S193" s="87"/>
      <c r="T193" s="87"/>
      <c r="U193" s="87"/>
      <c r="V193" s="87"/>
      <c r="W193" s="87"/>
      <c r="X193" s="87"/>
      <c r="Y193" s="87"/>
      <c r="Z193" s="87"/>
      <c r="AA193" s="87"/>
    </row>
    <row r="194" spans="1:27" s="155" customFormat="1" ht="15" customHeight="1">
      <c r="A194" s="291" t="s">
        <v>0</v>
      </c>
      <c r="B194" s="352" t="s">
        <v>249</v>
      </c>
      <c r="C194" s="352" t="s">
        <v>287</v>
      </c>
      <c r="D194" s="291" t="s">
        <v>221</v>
      </c>
      <c r="E194" s="293">
        <v>50.98</v>
      </c>
      <c r="F194" s="293">
        <v>50.98</v>
      </c>
      <c r="G194" s="293">
        <f>+Tableau1[[#This Row],[Capacité brute (MW)]]*Tableau1[[#This Row],[Part EDF]]</f>
        <v>50.98</v>
      </c>
      <c r="H194" s="294">
        <v>1948</v>
      </c>
      <c r="I194" s="352">
        <v>1</v>
      </c>
      <c r="J194" s="291" t="s">
        <v>88</v>
      </c>
      <c r="K194" s="291" t="s">
        <v>110</v>
      </c>
      <c r="L194" s="87"/>
      <c r="M194" s="87"/>
      <c r="N194" s="87"/>
      <c r="O194" s="87"/>
      <c r="P194" s="87"/>
      <c r="Q194" s="87"/>
      <c r="R194" s="87"/>
      <c r="S194" s="87"/>
      <c r="T194" s="87"/>
      <c r="U194" s="87"/>
      <c r="V194" s="87"/>
      <c r="W194" s="87"/>
      <c r="X194" s="87"/>
      <c r="Y194" s="87"/>
      <c r="Z194" s="87"/>
      <c r="AA194" s="87"/>
    </row>
    <row r="195" spans="1:27" s="155" customFormat="1" ht="15" customHeight="1">
      <c r="A195" s="291" t="s">
        <v>0</v>
      </c>
      <c r="B195" s="352" t="s">
        <v>249</v>
      </c>
      <c r="C195" s="352" t="s">
        <v>528</v>
      </c>
      <c r="D195" s="291" t="s">
        <v>181</v>
      </c>
      <c r="E195" s="293">
        <v>1300</v>
      </c>
      <c r="F195" s="293">
        <v>1300</v>
      </c>
      <c r="G195" s="293">
        <f>+Tableau1[[#This Row],[Capacité brute (MW)]]*Tableau1[[#This Row],[Part EDF]]</f>
        <v>1300</v>
      </c>
      <c r="H195" s="294">
        <v>1987</v>
      </c>
      <c r="I195" s="352">
        <v>1</v>
      </c>
      <c r="J195" s="291" t="s">
        <v>88</v>
      </c>
      <c r="K195" s="291" t="s">
        <v>110</v>
      </c>
      <c r="L195" s="87"/>
      <c r="M195" s="87"/>
      <c r="N195" s="87"/>
      <c r="O195" s="87"/>
      <c r="P195" s="87"/>
      <c r="Q195" s="87"/>
      <c r="R195" s="87"/>
      <c r="S195" s="87"/>
      <c r="T195" s="87"/>
      <c r="U195" s="87"/>
      <c r="V195" s="87"/>
      <c r="W195" s="87"/>
      <c r="X195" s="87"/>
      <c r="Y195" s="87"/>
      <c r="Z195" s="87"/>
      <c r="AA195" s="87"/>
    </row>
    <row r="196" spans="1:27" s="155" customFormat="1" ht="15" customHeight="1">
      <c r="A196" s="291" t="s">
        <v>0</v>
      </c>
      <c r="B196" s="352" t="s">
        <v>249</v>
      </c>
      <c r="C196" s="352" t="s">
        <v>529</v>
      </c>
      <c r="D196" s="291" t="s">
        <v>181</v>
      </c>
      <c r="E196" s="293">
        <v>1300</v>
      </c>
      <c r="F196" s="293">
        <v>1300</v>
      </c>
      <c r="G196" s="293">
        <f>+Tableau1[[#This Row],[Capacité brute (MW)]]*Tableau1[[#This Row],[Part EDF]]</f>
        <v>1300</v>
      </c>
      <c r="H196" s="294">
        <v>1988</v>
      </c>
      <c r="I196" s="352">
        <v>1</v>
      </c>
      <c r="J196" s="291" t="s">
        <v>88</v>
      </c>
      <c r="K196" s="291" t="s">
        <v>110</v>
      </c>
      <c r="L196" s="87"/>
      <c r="M196" s="87"/>
      <c r="N196" s="87"/>
      <c r="O196" s="87"/>
      <c r="P196" s="87"/>
      <c r="Q196" s="87"/>
      <c r="R196" s="87"/>
      <c r="S196" s="87"/>
      <c r="T196" s="87"/>
      <c r="U196" s="87"/>
      <c r="V196" s="87"/>
      <c r="W196" s="87"/>
      <c r="X196" s="87"/>
      <c r="Y196" s="87"/>
      <c r="Z196" s="87"/>
      <c r="AA196" s="87"/>
    </row>
    <row r="197" spans="1:27" s="155" customFormat="1" ht="15" customHeight="1">
      <c r="A197" s="291" t="s">
        <v>0</v>
      </c>
      <c r="B197" s="352" t="s">
        <v>249</v>
      </c>
      <c r="C197" s="352" t="s">
        <v>530</v>
      </c>
      <c r="D197" s="291" t="s">
        <v>181</v>
      </c>
      <c r="E197" s="293">
        <v>1300</v>
      </c>
      <c r="F197" s="293">
        <v>1300</v>
      </c>
      <c r="G197" s="293">
        <f>+Tableau1[[#This Row],[Capacité brute (MW)]]*Tableau1[[#This Row],[Part EDF]]</f>
        <v>1300</v>
      </c>
      <c r="H197" s="294">
        <v>1991</v>
      </c>
      <c r="I197" s="352">
        <v>1</v>
      </c>
      <c r="J197" s="291" t="s">
        <v>88</v>
      </c>
      <c r="K197" s="291" t="s">
        <v>110</v>
      </c>
      <c r="L197" s="87"/>
      <c r="M197" s="87"/>
      <c r="N197" s="87"/>
      <c r="O197" s="87"/>
      <c r="P197" s="87"/>
      <c r="Q197" s="87"/>
      <c r="R197" s="87"/>
      <c r="S197" s="87"/>
      <c r="T197" s="87"/>
      <c r="U197" s="87"/>
      <c r="V197" s="87"/>
      <c r="W197" s="87"/>
      <c r="X197" s="87"/>
      <c r="Y197" s="87"/>
      <c r="Z197" s="87"/>
      <c r="AA197" s="87"/>
    </row>
    <row r="198" spans="1:27" s="155" customFormat="1" ht="15" customHeight="1">
      <c r="A198" s="291" t="s">
        <v>0</v>
      </c>
      <c r="B198" s="352" t="s">
        <v>249</v>
      </c>
      <c r="C198" s="352" t="s">
        <v>531</v>
      </c>
      <c r="D198" s="291" t="s">
        <v>181</v>
      </c>
      <c r="E198" s="293">
        <v>1300</v>
      </c>
      <c r="F198" s="293">
        <v>1300</v>
      </c>
      <c r="G198" s="293">
        <f>+Tableau1[[#This Row],[Capacité brute (MW)]]*Tableau1[[#This Row],[Part EDF]]</f>
        <v>1300</v>
      </c>
      <c r="H198" s="294">
        <v>1992</v>
      </c>
      <c r="I198" s="352">
        <v>1</v>
      </c>
      <c r="J198" s="291" t="s">
        <v>88</v>
      </c>
      <c r="K198" s="291" t="s">
        <v>110</v>
      </c>
      <c r="L198" s="87"/>
      <c r="M198" s="87"/>
      <c r="N198" s="87"/>
      <c r="O198" s="87"/>
      <c r="P198" s="87"/>
      <c r="Q198" s="87"/>
      <c r="R198" s="87"/>
      <c r="S198" s="87"/>
      <c r="T198" s="87"/>
      <c r="U198" s="87"/>
      <c r="V198" s="87"/>
      <c r="W198" s="87"/>
      <c r="X198" s="87"/>
      <c r="Y198" s="87"/>
      <c r="Z198" s="87"/>
      <c r="AA198" s="87"/>
    </row>
    <row r="199" spans="1:27" s="155" customFormat="1" ht="15" customHeight="1">
      <c r="A199" s="291" t="s">
        <v>0</v>
      </c>
      <c r="B199" s="352" t="s">
        <v>249</v>
      </c>
      <c r="C199" s="352" t="s">
        <v>532</v>
      </c>
      <c r="D199" s="291" t="s">
        <v>181</v>
      </c>
      <c r="E199" s="293">
        <v>905</v>
      </c>
      <c r="F199" s="293">
        <v>905</v>
      </c>
      <c r="G199" s="293">
        <f>+Tableau1[[#This Row],[Capacité brute (MW)]]*Tableau1[[#This Row],[Part EDF]]</f>
        <v>905</v>
      </c>
      <c r="H199" s="294">
        <v>1984</v>
      </c>
      <c r="I199" s="352">
        <v>1</v>
      </c>
      <c r="J199" s="291" t="s">
        <v>88</v>
      </c>
      <c r="K199" s="291" t="s">
        <v>110</v>
      </c>
      <c r="L199" s="87"/>
      <c r="M199" s="87"/>
      <c r="N199" s="87"/>
      <c r="O199" s="87"/>
      <c r="P199" s="87"/>
      <c r="Q199" s="87"/>
      <c r="R199" s="87"/>
      <c r="S199" s="87"/>
      <c r="T199" s="87"/>
      <c r="U199" s="87"/>
      <c r="V199" s="87"/>
      <c r="W199" s="87"/>
      <c r="X199" s="87"/>
      <c r="Y199" s="87"/>
      <c r="Z199" s="87"/>
      <c r="AA199" s="87"/>
    </row>
    <row r="200" spans="1:27" s="155" customFormat="1" ht="15" customHeight="1">
      <c r="A200" s="291" t="s">
        <v>0</v>
      </c>
      <c r="B200" s="352" t="s">
        <v>249</v>
      </c>
      <c r="C200" s="352" t="s">
        <v>533</v>
      </c>
      <c r="D200" s="291" t="s">
        <v>181</v>
      </c>
      <c r="E200" s="293">
        <v>905</v>
      </c>
      <c r="F200" s="293">
        <v>905</v>
      </c>
      <c r="G200" s="293">
        <f>+Tableau1[[#This Row],[Capacité brute (MW)]]*Tableau1[[#This Row],[Part EDF]]</f>
        <v>905</v>
      </c>
      <c r="H200" s="294">
        <v>1984</v>
      </c>
      <c r="I200" s="352">
        <v>1</v>
      </c>
      <c r="J200" s="291" t="s">
        <v>88</v>
      </c>
      <c r="K200" s="291" t="s">
        <v>110</v>
      </c>
      <c r="L200" s="87"/>
      <c r="M200" s="87"/>
      <c r="N200" s="87"/>
      <c r="O200" s="87"/>
      <c r="P200" s="87"/>
      <c r="Q200" s="87"/>
      <c r="R200" s="87"/>
      <c r="S200" s="87"/>
      <c r="T200" s="87"/>
      <c r="U200" s="87"/>
      <c r="V200" s="87"/>
      <c r="W200" s="87"/>
      <c r="X200" s="87"/>
      <c r="Y200" s="87"/>
      <c r="Z200" s="87"/>
      <c r="AA200" s="87"/>
    </row>
    <row r="201" spans="1:27" s="155" customFormat="1" ht="15" customHeight="1">
      <c r="A201" s="291" t="s">
        <v>0</v>
      </c>
      <c r="B201" s="352" t="s">
        <v>249</v>
      </c>
      <c r="C201" s="352" t="s">
        <v>534</v>
      </c>
      <c r="D201" s="291" t="s">
        <v>181</v>
      </c>
      <c r="E201" s="293">
        <v>905</v>
      </c>
      <c r="F201" s="293">
        <v>905</v>
      </c>
      <c r="G201" s="293">
        <f>+Tableau1[[#This Row],[Capacité brute (MW)]]*Tableau1[[#This Row],[Part EDF]]</f>
        <v>905</v>
      </c>
      <c r="H201" s="294">
        <v>1987</v>
      </c>
      <c r="I201" s="352">
        <v>1</v>
      </c>
      <c r="J201" s="291" t="s">
        <v>88</v>
      </c>
      <c r="K201" s="291" t="s">
        <v>110</v>
      </c>
      <c r="L201" s="87"/>
      <c r="M201" s="87"/>
      <c r="N201" s="87"/>
      <c r="O201" s="87"/>
      <c r="P201" s="87"/>
      <c r="Q201" s="87"/>
      <c r="R201" s="87"/>
      <c r="S201" s="87"/>
      <c r="T201" s="87"/>
      <c r="U201" s="87"/>
      <c r="V201" s="87"/>
      <c r="W201" s="87"/>
      <c r="X201" s="87"/>
      <c r="Y201" s="87"/>
      <c r="Z201" s="87"/>
      <c r="AA201" s="87"/>
    </row>
    <row r="202" spans="1:27" s="155" customFormat="1" ht="15" customHeight="1">
      <c r="A202" s="291" t="s">
        <v>0</v>
      </c>
      <c r="B202" s="352" t="s">
        <v>249</v>
      </c>
      <c r="C202" s="352" t="s">
        <v>535</v>
      </c>
      <c r="D202" s="291" t="s">
        <v>181</v>
      </c>
      <c r="E202" s="293">
        <v>905</v>
      </c>
      <c r="F202" s="293">
        <v>905</v>
      </c>
      <c r="G202" s="293">
        <f>+Tableau1[[#This Row],[Capacité brute (MW)]]*Tableau1[[#This Row],[Part EDF]]</f>
        <v>905</v>
      </c>
      <c r="H202" s="294">
        <v>1988</v>
      </c>
      <c r="I202" s="352">
        <v>1</v>
      </c>
      <c r="J202" s="291" t="s">
        <v>88</v>
      </c>
      <c r="K202" s="291" t="s">
        <v>110</v>
      </c>
      <c r="L202" s="87"/>
      <c r="M202" s="87"/>
      <c r="N202" s="87"/>
      <c r="O202" s="87"/>
      <c r="P202" s="87"/>
      <c r="Q202" s="87"/>
      <c r="R202" s="87"/>
      <c r="S202" s="87"/>
      <c r="T202" s="87"/>
      <c r="U202" s="87"/>
      <c r="V202" s="87"/>
      <c r="W202" s="87"/>
      <c r="X202" s="87"/>
      <c r="Y202" s="87"/>
      <c r="Z202" s="87"/>
      <c r="AA202" s="87"/>
    </row>
    <row r="203" spans="1:27" s="155" customFormat="1" ht="15" customHeight="1">
      <c r="A203" s="291" t="s">
        <v>0</v>
      </c>
      <c r="B203" s="352" t="s">
        <v>249</v>
      </c>
      <c r="C203" s="352" t="s">
        <v>536</v>
      </c>
      <c r="D203" s="291" t="s">
        <v>181</v>
      </c>
      <c r="E203" s="293">
        <v>1500</v>
      </c>
      <c r="F203" s="293">
        <v>1500</v>
      </c>
      <c r="G203" s="293">
        <f>+Tableau1[[#This Row],[Capacité brute (MW)]]*Tableau1[[#This Row],[Part EDF]]</f>
        <v>1500</v>
      </c>
      <c r="H203" s="294">
        <v>2000</v>
      </c>
      <c r="I203" s="352">
        <v>1</v>
      </c>
      <c r="J203" s="291" t="s">
        <v>88</v>
      </c>
      <c r="K203" s="291" t="s">
        <v>110</v>
      </c>
      <c r="L203" s="87"/>
      <c r="M203" s="87"/>
      <c r="N203" s="87"/>
      <c r="O203" s="87"/>
      <c r="P203" s="87"/>
      <c r="Q203" s="87"/>
      <c r="R203" s="87"/>
      <c r="S203" s="87"/>
      <c r="T203" s="87"/>
      <c r="U203" s="87"/>
      <c r="V203" s="87"/>
      <c r="W203" s="87"/>
      <c r="X203" s="87"/>
      <c r="Y203" s="87"/>
      <c r="Z203" s="87"/>
      <c r="AA203" s="87"/>
    </row>
    <row r="204" spans="1:27" s="155" customFormat="1" ht="15" customHeight="1">
      <c r="A204" s="291" t="s">
        <v>0</v>
      </c>
      <c r="B204" s="352" t="s">
        <v>249</v>
      </c>
      <c r="C204" s="352" t="s">
        <v>537</v>
      </c>
      <c r="D204" s="291" t="s">
        <v>181</v>
      </c>
      <c r="E204" s="293">
        <v>1500</v>
      </c>
      <c r="F204" s="293">
        <v>1500</v>
      </c>
      <c r="G204" s="293">
        <f>+Tableau1[[#This Row],[Capacité brute (MW)]]*Tableau1[[#This Row],[Part EDF]]</f>
        <v>1500</v>
      </c>
      <c r="H204" s="294">
        <v>2000</v>
      </c>
      <c r="I204" s="352">
        <v>1</v>
      </c>
      <c r="J204" s="291" t="s">
        <v>88</v>
      </c>
      <c r="K204" s="291" t="s">
        <v>110</v>
      </c>
      <c r="L204" s="87"/>
      <c r="M204" s="87"/>
      <c r="N204" s="87"/>
      <c r="O204" s="87"/>
      <c r="P204" s="87"/>
      <c r="Q204" s="87"/>
      <c r="R204" s="87"/>
      <c r="S204" s="87"/>
      <c r="T204" s="87"/>
      <c r="U204" s="87"/>
      <c r="V204" s="87"/>
      <c r="W204" s="87"/>
      <c r="X204" s="87"/>
      <c r="Y204" s="87"/>
      <c r="Z204" s="87"/>
      <c r="AA204" s="87"/>
    </row>
    <row r="205" spans="1:27" s="155" customFormat="1" ht="15" customHeight="1">
      <c r="A205" s="291" t="s">
        <v>0</v>
      </c>
      <c r="B205" s="352" t="s">
        <v>249</v>
      </c>
      <c r="C205" s="352" t="s">
        <v>538</v>
      </c>
      <c r="D205" s="291" t="s">
        <v>181</v>
      </c>
      <c r="E205" s="293">
        <v>1495</v>
      </c>
      <c r="F205" s="293">
        <v>1495</v>
      </c>
      <c r="G205" s="293">
        <f>+Tableau1[[#This Row],[Capacité brute (MW)]]*Tableau1[[#This Row],[Part EDF]]</f>
        <v>1495</v>
      </c>
      <c r="H205" s="294">
        <v>2002</v>
      </c>
      <c r="I205" s="352">
        <v>1</v>
      </c>
      <c r="J205" s="291" t="s">
        <v>88</v>
      </c>
      <c r="K205" s="291" t="s">
        <v>110</v>
      </c>
      <c r="L205" s="87"/>
      <c r="M205" s="87"/>
      <c r="N205" s="87"/>
      <c r="O205" s="87"/>
      <c r="P205" s="87"/>
      <c r="Q205" s="87"/>
      <c r="R205" s="87"/>
      <c r="S205" s="87"/>
      <c r="T205" s="87"/>
      <c r="U205" s="87"/>
      <c r="V205" s="87"/>
      <c r="W205" s="87"/>
      <c r="X205" s="87"/>
      <c r="Y205" s="87"/>
      <c r="Z205" s="87"/>
      <c r="AA205" s="87"/>
    </row>
    <row r="206" spans="1:27" s="155" customFormat="1" ht="15" customHeight="1">
      <c r="A206" s="291" t="s">
        <v>0</v>
      </c>
      <c r="B206" s="352" t="s">
        <v>249</v>
      </c>
      <c r="C206" s="352" t="s">
        <v>539</v>
      </c>
      <c r="D206" s="291" t="s">
        <v>181</v>
      </c>
      <c r="E206" s="293">
        <v>1495</v>
      </c>
      <c r="F206" s="293">
        <v>1495</v>
      </c>
      <c r="G206" s="293">
        <f>+Tableau1[[#This Row],[Capacité brute (MW)]]*Tableau1[[#This Row],[Part EDF]]</f>
        <v>1495</v>
      </c>
      <c r="H206" s="294">
        <v>2002</v>
      </c>
      <c r="I206" s="352">
        <v>1</v>
      </c>
      <c r="J206" s="291" t="s">
        <v>88</v>
      </c>
      <c r="K206" s="291" t="s">
        <v>110</v>
      </c>
      <c r="L206" s="87"/>
      <c r="M206" s="87"/>
      <c r="N206" s="87"/>
      <c r="O206" s="87"/>
      <c r="P206" s="87"/>
      <c r="Q206" s="87"/>
      <c r="R206" s="87"/>
      <c r="S206" s="87"/>
      <c r="T206" s="87"/>
      <c r="U206" s="87"/>
      <c r="V206" s="87"/>
      <c r="W206" s="87"/>
      <c r="X206" s="87"/>
      <c r="Y206" s="87"/>
      <c r="Z206" s="87"/>
      <c r="AA206" s="87"/>
    </row>
    <row r="207" spans="1:27" s="155" customFormat="1" ht="15" customHeight="1">
      <c r="A207" s="291" t="s">
        <v>0</v>
      </c>
      <c r="B207" s="352" t="s">
        <v>249</v>
      </c>
      <c r="C207" s="352" t="s">
        <v>288</v>
      </c>
      <c r="D207" s="291" t="s">
        <v>221</v>
      </c>
      <c r="E207" s="293">
        <v>123</v>
      </c>
      <c r="F207" s="293">
        <v>123</v>
      </c>
      <c r="G207" s="293">
        <f>+Tableau1[[#This Row],[Capacité brute (MW)]]*Tableau1[[#This Row],[Part EDF]]</f>
        <v>123</v>
      </c>
      <c r="H207" s="294">
        <v>1975</v>
      </c>
      <c r="I207" s="352">
        <v>1</v>
      </c>
      <c r="J207" s="291" t="s">
        <v>88</v>
      </c>
      <c r="K207" s="291" t="s">
        <v>110</v>
      </c>
      <c r="L207" s="87"/>
      <c r="M207" s="87"/>
      <c r="N207" s="87"/>
      <c r="O207" s="87"/>
      <c r="P207" s="87"/>
      <c r="Q207" s="87"/>
      <c r="R207" s="87"/>
      <c r="S207" s="87"/>
      <c r="T207" s="87"/>
      <c r="U207" s="87"/>
      <c r="V207" s="87"/>
      <c r="W207" s="87"/>
      <c r="X207" s="87"/>
      <c r="Y207" s="87"/>
      <c r="Z207" s="87"/>
      <c r="AA207" s="87"/>
    </row>
    <row r="208" spans="1:27" s="155" customFormat="1" ht="15" customHeight="1">
      <c r="A208" s="291" t="s">
        <v>0</v>
      </c>
      <c r="B208" s="352" t="s">
        <v>249</v>
      </c>
      <c r="C208" s="352" t="s">
        <v>289</v>
      </c>
      <c r="D208" s="291" t="s">
        <v>221</v>
      </c>
      <c r="E208" s="293">
        <v>57.4</v>
      </c>
      <c r="F208" s="293">
        <v>57.4</v>
      </c>
      <c r="G208" s="293">
        <f>+Tableau1[[#This Row],[Capacité brute (MW)]]*Tableau1[[#This Row],[Part EDF]]</f>
        <v>57.4</v>
      </c>
      <c r="H208" s="294">
        <v>1946</v>
      </c>
      <c r="I208" s="352">
        <v>1</v>
      </c>
      <c r="J208" s="291" t="s">
        <v>88</v>
      </c>
      <c r="K208" s="291" t="s">
        <v>110</v>
      </c>
      <c r="L208" s="87"/>
      <c r="M208" s="87"/>
      <c r="N208" s="87"/>
      <c r="O208" s="87"/>
      <c r="P208" s="87"/>
      <c r="Q208" s="87"/>
      <c r="R208" s="87"/>
      <c r="S208" s="87"/>
      <c r="T208" s="87"/>
      <c r="U208" s="87"/>
      <c r="V208" s="87"/>
      <c r="W208" s="87"/>
      <c r="X208" s="87"/>
      <c r="Y208" s="87"/>
      <c r="Z208" s="87"/>
      <c r="AA208" s="87"/>
    </row>
    <row r="209" spans="1:27" s="155" customFormat="1" ht="15" customHeight="1">
      <c r="A209" s="291" t="s">
        <v>0</v>
      </c>
      <c r="B209" s="352" t="s">
        <v>249</v>
      </c>
      <c r="C209" s="352" t="s">
        <v>580</v>
      </c>
      <c r="D209" s="291" t="s">
        <v>365</v>
      </c>
      <c r="E209" s="293">
        <v>580</v>
      </c>
      <c r="F209" s="293">
        <v>580</v>
      </c>
      <c r="G209" s="293">
        <f>+Tableau1[[#This Row],[Capacité brute (MW)]]*Tableau1[[#This Row],[Part EDF]]</f>
        <v>580</v>
      </c>
      <c r="H209" s="294">
        <v>1983</v>
      </c>
      <c r="I209" s="352">
        <v>1</v>
      </c>
      <c r="J209" s="291" t="s">
        <v>88</v>
      </c>
      <c r="K209" s="291" t="s">
        <v>110</v>
      </c>
      <c r="L209" s="87"/>
      <c r="M209" s="87"/>
      <c r="N209" s="87"/>
      <c r="O209" s="87"/>
      <c r="P209" s="87"/>
      <c r="Q209" s="87"/>
      <c r="R209" s="87"/>
      <c r="S209" s="87"/>
      <c r="T209" s="87"/>
      <c r="U209" s="87"/>
      <c r="V209" s="87"/>
      <c r="W209" s="87"/>
      <c r="X209" s="87"/>
      <c r="Y209" s="87"/>
      <c r="Z209" s="87"/>
      <c r="AA209" s="87"/>
    </row>
    <row r="210" spans="1:27" s="155" customFormat="1" ht="15" customHeight="1">
      <c r="A210" s="291" t="s">
        <v>0</v>
      </c>
      <c r="B210" s="352" t="s">
        <v>249</v>
      </c>
      <c r="C210" s="352" t="s">
        <v>581</v>
      </c>
      <c r="D210" s="291" t="s">
        <v>365</v>
      </c>
      <c r="E210" s="293">
        <v>580</v>
      </c>
      <c r="F210" s="293">
        <v>580</v>
      </c>
      <c r="G210" s="293">
        <f>+Tableau1[[#This Row],[Capacité brute (MW)]]*Tableau1[[#This Row],[Part EDF]]</f>
        <v>580</v>
      </c>
      <c r="H210" s="294">
        <v>1984</v>
      </c>
      <c r="I210" s="352">
        <v>1</v>
      </c>
      <c r="J210" s="291" t="s">
        <v>88</v>
      </c>
      <c r="K210" s="291" t="s">
        <v>110</v>
      </c>
      <c r="L210" s="87"/>
      <c r="M210" s="87"/>
      <c r="N210" s="87"/>
      <c r="O210" s="87"/>
      <c r="P210" s="87"/>
      <c r="Q210" s="87"/>
      <c r="R210" s="87"/>
      <c r="S210" s="87"/>
      <c r="T210" s="87"/>
      <c r="U210" s="87"/>
      <c r="V210" s="87"/>
      <c r="W210" s="87"/>
      <c r="X210" s="87"/>
      <c r="Y210" s="87"/>
      <c r="Z210" s="87"/>
      <c r="AA210" s="87"/>
    </row>
    <row r="211" spans="1:27" s="155" customFormat="1" ht="15" customHeight="1">
      <c r="A211" s="291" t="s">
        <v>0</v>
      </c>
      <c r="B211" s="352" t="s">
        <v>249</v>
      </c>
      <c r="C211" s="352" t="s">
        <v>290</v>
      </c>
      <c r="D211" s="291" t="s">
        <v>221</v>
      </c>
      <c r="E211" s="293">
        <v>119</v>
      </c>
      <c r="F211" s="293">
        <v>119</v>
      </c>
      <c r="G211" s="293">
        <f>+Tableau1[[#This Row],[Capacité brute (MW)]]*Tableau1[[#This Row],[Part EDF]]</f>
        <v>119</v>
      </c>
      <c r="H211" s="294">
        <v>1950</v>
      </c>
      <c r="I211" s="352">
        <v>1</v>
      </c>
      <c r="J211" s="291" t="s">
        <v>88</v>
      </c>
      <c r="K211" s="291" t="s">
        <v>110</v>
      </c>
      <c r="L211" s="87"/>
      <c r="M211" s="87"/>
      <c r="N211" s="87"/>
      <c r="O211" s="87"/>
      <c r="P211" s="87"/>
      <c r="Q211" s="87"/>
      <c r="R211" s="87"/>
      <c r="S211" s="87"/>
      <c r="T211" s="87"/>
      <c r="U211" s="87"/>
      <c r="V211" s="87"/>
      <c r="W211" s="87"/>
      <c r="X211" s="87"/>
      <c r="Y211" s="87"/>
      <c r="Z211" s="87"/>
      <c r="AA211" s="87"/>
    </row>
    <row r="212" spans="1:27" s="155" customFormat="1" ht="15" customHeight="1">
      <c r="A212" s="291" t="s">
        <v>0</v>
      </c>
      <c r="B212" s="352" t="s">
        <v>249</v>
      </c>
      <c r="C212" s="352" t="s">
        <v>540</v>
      </c>
      <c r="D212" s="291" t="s">
        <v>181</v>
      </c>
      <c r="E212" s="293">
        <v>915</v>
      </c>
      <c r="F212" s="293">
        <v>915</v>
      </c>
      <c r="G212" s="293">
        <f>+Tableau1[[#This Row],[Capacité brute (MW)]]*Tableau1[[#This Row],[Part EDF]]</f>
        <v>915</v>
      </c>
      <c r="H212" s="294">
        <v>1984</v>
      </c>
      <c r="I212" s="352">
        <v>1</v>
      </c>
      <c r="J212" s="291" t="s">
        <v>88</v>
      </c>
      <c r="K212" s="291" t="s">
        <v>110</v>
      </c>
      <c r="L212" s="87"/>
      <c r="M212" s="87"/>
      <c r="N212" s="87"/>
      <c r="O212" s="87"/>
      <c r="P212" s="87"/>
      <c r="Q212" s="87"/>
      <c r="R212" s="87"/>
      <c r="S212" s="87"/>
      <c r="T212" s="87"/>
      <c r="U212" s="87"/>
      <c r="V212" s="87"/>
      <c r="W212" s="87"/>
      <c r="X212" s="87"/>
      <c r="Y212" s="87"/>
      <c r="Z212" s="87"/>
      <c r="AA212" s="87"/>
    </row>
    <row r="213" spans="1:27" s="155" customFormat="1" ht="15" customHeight="1">
      <c r="A213" s="291" t="s">
        <v>0</v>
      </c>
      <c r="B213" s="352" t="s">
        <v>249</v>
      </c>
      <c r="C213" s="352" t="s">
        <v>541</v>
      </c>
      <c r="D213" s="291" t="s">
        <v>181</v>
      </c>
      <c r="E213" s="293">
        <v>915</v>
      </c>
      <c r="F213" s="293">
        <v>915</v>
      </c>
      <c r="G213" s="293">
        <f>+Tableau1[[#This Row],[Capacité brute (MW)]]*Tableau1[[#This Row],[Part EDF]]</f>
        <v>915</v>
      </c>
      <c r="H213" s="294">
        <v>1984</v>
      </c>
      <c r="I213" s="352">
        <v>1</v>
      </c>
      <c r="J213" s="291" t="s">
        <v>88</v>
      </c>
      <c r="K213" s="291" t="s">
        <v>110</v>
      </c>
      <c r="L213" s="87"/>
      <c r="M213" s="87"/>
      <c r="N213" s="87"/>
      <c r="O213" s="87"/>
      <c r="P213" s="87"/>
      <c r="Q213" s="87"/>
      <c r="R213" s="87"/>
      <c r="S213" s="87"/>
      <c r="T213" s="87"/>
      <c r="U213" s="87"/>
      <c r="V213" s="87"/>
      <c r="W213" s="87"/>
      <c r="X213" s="87"/>
      <c r="Y213" s="87"/>
      <c r="Z213" s="87"/>
      <c r="AA213" s="87"/>
    </row>
    <row r="214" spans="1:27" s="155" customFormat="1" ht="15" customHeight="1">
      <c r="A214" s="291" t="s">
        <v>0</v>
      </c>
      <c r="B214" s="352" t="s">
        <v>249</v>
      </c>
      <c r="C214" s="352" t="s">
        <v>542</v>
      </c>
      <c r="D214" s="291" t="s">
        <v>181</v>
      </c>
      <c r="E214" s="293">
        <v>915</v>
      </c>
      <c r="F214" s="293">
        <v>915</v>
      </c>
      <c r="G214" s="293">
        <f>+Tableau1[[#This Row],[Capacité brute (MW)]]*Tableau1[[#This Row],[Part EDF]]</f>
        <v>915</v>
      </c>
      <c r="H214" s="294">
        <v>1984</v>
      </c>
      <c r="I214" s="352">
        <v>1</v>
      </c>
      <c r="J214" s="291" t="s">
        <v>88</v>
      </c>
      <c r="K214" s="291" t="s">
        <v>110</v>
      </c>
      <c r="L214" s="87"/>
      <c r="M214" s="87"/>
      <c r="N214" s="87"/>
      <c r="O214" s="87"/>
      <c r="P214" s="87"/>
      <c r="Q214" s="87"/>
      <c r="R214" s="87"/>
      <c r="S214" s="87"/>
      <c r="T214" s="87"/>
      <c r="U214" s="87"/>
      <c r="V214" s="87"/>
      <c r="W214" s="87"/>
      <c r="X214" s="87"/>
      <c r="Y214" s="87"/>
      <c r="Z214" s="87"/>
      <c r="AA214" s="87"/>
    </row>
    <row r="215" spans="1:27" s="155" customFormat="1" ht="15" customHeight="1">
      <c r="A215" s="291" t="s">
        <v>0</v>
      </c>
      <c r="B215" s="352" t="s">
        <v>249</v>
      </c>
      <c r="C215" s="352" t="s">
        <v>543</v>
      </c>
      <c r="D215" s="291" t="s">
        <v>181</v>
      </c>
      <c r="E215" s="293">
        <v>915</v>
      </c>
      <c r="F215" s="293">
        <v>915</v>
      </c>
      <c r="G215" s="293">
        <f>+Tableau1[[#This Row],[Capacité brute (MW)]]*Tableau1[[#This Row],[Part EDF]]</f>
        <v>915</v>
      </c>
      <c r="H215" s="294">
        <v>1985</v>
      </c>
      <c r="I215" s="352">
        <v>1</v>
      </c>
      <c r="J215" s="291" t="s">
        <v>88</v>
      </c>
      <c r="K215" s="291" t="s">
        <v>110</v>
      </c>
      <c r="L215" s="87"/>
      <c r="M215" s="87"/>
      <c r="N215" s="87"/>
      <c r="O215" s="87"/>
      <c r="P215" s="87"/>
      <c r="Q215" s="87"/>
      <c r="R215" s="87"/>
      <c r="S215" s="87"/>
      <c r="T215" s="87"/>
      <c r="U215" s="87"/>
      <c r="V215" s="87"/>
      <c r="W215" s="87"/>
      <c r="X215" s="87"/>
      <c r="Y215" s="87"/>
      <c r="Z215" s="87"/>
      <c r="AA215" s="87"/>
    </row>
    <row r="216" spans="1:27" s="155" customFormat="1" ht="15" customHeight="1">
      <c r="A216" s="291" t="s">
        <v>0</v>
      </c>
      <c r="B216" s="352" t="s">
        <v>249</v>
      </c>
      <c r="C216" s="352" t="s">
        <v>291</v>
      </c>
      <c r="D216" s="291" t="s">
        <v>221</v>
      </c>
      <c r="E216" s="293">
        <v>139</v>
      </c>
      <c r="F216" s="293">
        <v>139</v>
      </c>
      <c r="G216" s="293">
        <f>+Tableau1[[#This Row],[Capacité brute (MW)]]*Tableau1[[#This Row],[Part EDF]]</f>
        <v>139</v>
      </c>
      <c r="H216" s="294">
        <v>1966</v>
      </c>
      <c r="I216" s="352">
        <v>1</v>
      </c>
      <c r="J216" s="291" t="s">
        <v>88</v>
      </c>
      <c r="K216" s="291" t="s">
        <v>110</v>
      </c>
      <c r="L216" s="87"/>
      <c r="M216" s="87"/>
      <c r="N216" s="87"/>
      <c r="O216" s="87"/>
      <c r="P216" s="87"/>
      <c r="Q216" s="87"/>
      <c r="R216" s="87"/>
      <c r="S216" s="87"/>
      <c r="T216" s="87"/>
      <c r="U216" s="87"/>
      <c r="V216" s="87"/>
      <c r="W216" s="87"/>
      <c r="X216" s="87"/>
      <c r="Y216" s="87"/>
      <c r="Z216" s="87"/>
      <c r="AA216" s="87"/>
    </row>
    <row r="217" spans="1:27" s="155" customFormat="1" ht="15" customHeight="1">
      <c r="A217" s="291" t="s">
        <v>0</v>
      </c>
      <c r="B217" s="352" t="s">
        <v>249</v>
      </c>
      <c r="C217" s="352" t="s">
        <v>292</v>
      </c>
      <c r="D217" s="291" t="s">
        <v>221</v>
      </c>
      <c r="E217" s="293">
        <v>61.5</v>
      </c>
      <c r="F217" s="293">
        <v>61.5</v>
      </c>
      <c r="G217" s="293">
        <f>+Tableau1[[#This Row],[Capacité brute (MW)]]*Tableau1[[#This Row],[Part EDF]]</f>
        <v>61.5</v>
      </c>
      <c r="H217" s="294">
        <v>1899</v>
      </c>
      <c r="I217" s="352">
        <v>1</v>
      </c>
      <c r="J217" s="291" t="s">
        <v>88</v>
      </c>
      <c r="K217" s="291" t="s">
        <v>110</v>
      </c>
      <c r="L217" s="87"/>
      <c r="M217" s="87"/>
      <c r="N217" s="87"/>
      <c r="O217" s="87"/>
      <c r="P217" s="87"/>
      <c r="Q217" s="87"/>
      <c r="R217" s="87"/>
      <c r="S217" s="87"/>
      <c r="T217" s="87"/>
      <c r="U217" s="87"/>
      <c r="V217" s="87"/>
      <c r="W217" s="87"/>
      <c r="X217" s="87"/>
      <c r="Y217" s="87"/>
      <c r="Z217" s="87"/>
      <c r="AA217" s="87"/>
    </row>
    <row r="218" spans="1:27" s="155" customFormat="1" ht="15" customHeight="1">
      <c r="A218" s="291" t="s">
        <v>0</v>
      </c>
      <c r="B218" s="352" t="s">
        <v>249</v>
      </c>
      <c r="C218" s="352" t="s">
        <v>544</v>
      </c>
      <c r="D218" s="291" t="s">
        <v>181</v>
      </c>
      <c r="E218" s="293">
        <v>890</v>
      </c>
      <c r="F218" s="293">
        <v>890</v>
      </c>
      <c r="G218" s="293">
        <f>+Tableau1[[#This Row],[Capacité brute (MW)]]*Tableau1[[#This Row],[Part EDF]]</f>
        <v>890</v>
      </c>
      <c r="H218" s="294">
        <v>1980</v>
      </c>
      <c r="I218" s="352">
        <v>1</v>
      </c>
      <c r="J218" s="291" t="s">
        <v>88</v>
      </c>
      <c r="K218" s="291" t="s">
        <v>110</v>
      </c>
      <c r="L218" s="87"/>
      <c r="M218" s="87"/>
      <c r="N218" s="87"/>
      <c r="O218" s="87"/>
      <c r="P218" s="87"/>
      <c r="Q218" s="87"/>
      <c r="R218" s="87"/>
      <c r="S218" s="87"/>
      <c r="T218" s="87"/>
      <c r="U218" s="87"/>
      <c r="V218" s="87"/>
      <c r="W218" s="87"/>
      <c r="X218" s="87"/>
      <c r="Y218" s="87"/>
      <c r="Z218" s="87"/>
      <c r="AA218" s="87"/>
    </row>
    <row r="219" spans="1:27" s="155" customFormat="1" ht="15" customHeight="1">
      <c r="A219" s="291" t="s">
        <v>0</v>
      </c>
      <c r="B219" s="352" t="s">
        <v>249</v>
      </c>
      <c r="C219" s="352" t="s">
        <v>545</v>
      </c>
      <c r="D219" s="291" t="s">
        <v>181</v>
      </c>
      <c r="E219" s="293">
        <v>890</v>
      </c>
      <c r="F219" s="293">
        <v>890</v>
      </c>
      <c r="G219" s="293">
        <f>+Tableau1[[#This Row],[Capacité brute (MW)]]*Tableau1[[#This Row],[Part EDF]]</f>
        <v>890</v>
      </c>
      <c r="H219" s="294">
        <v>1981</v>
      </c>
      <c r="I219" s="352">
        <v>1</v>
      </c>
      <c r="J219" s="291" t="s">
        <v>88</v>
      </c>
      <c r="K219" s="291" t="s">
        <v>110</v>
      </c>
      <c r="L219" s="87"/>
      <c r="M219" s="87"/>
      <c r="N219" s="87"/>
      <c r="O219" s="87"/>
      <c r="P219" s="87"/>
      <c r="Q219" s="87"/>
      <c r="R219" s="87"/>
      <c r="S219" s="87"/>
      <c r="T219" s="87"/>
      <c r="U219" s="87"/>
      <c r="V219" s="87"/>
      <c r="W219" s="87"/>
      <c r="X219" s="87"/>
      <c r="Y219" s="87"/>
      <c r="Z219" s="87"/>
      <c r="AA219" s="87"/>
    </row>
    <row r="220" spans="1:27" s="155" customFormat="1" ht="15" customHeight="1">
      <c r="A220" s="291" t="s">
        <v>0</v>
      </c>
      <c r="B220" s="352" t="s">
        <v>249</v>
      </c>
      <c r="C220" s="352" t="s">
        <v>546</v>
      </c>
      <c r="D220" s="291" t="s">
        <v>181</v>
      </c>
      <c r="E220" s="293">
        <v>890</v>
      </c>
      <c r="F220" s="293">
        <v>890</v>
      </c>
      <c r="G220" s="293">
        <f>+Tableau1[[#This Row],[Capacité brute (MW)]]*Tableau1[[#This Row],[Part EDF]]</f>
        <v>890</v>
      </c>
      <c r="H220" s="294">
        <v>1981</v>
      </c>
      <c r="I220" s="352">
        <v>1</v>
      </c>
      <c r="J220" s="291" t="s">
        <v>88</v>
      </c>
      <c r="K220" s="291" t="s">
        <v>110</v>
      </c>
      <c r="L220" s="87"/>
      <c r="M220" s="87"/>
      <c r="N220" s="87"/>
      <c r="O220" s="87"/>
      <c r="P220" s="87"/>
      <c r="Q220" s="87"/>
      <c r="R220" s="87"/>
      <c r="S220" s="87"/>
      <c r="T220" s="87"/>
      <c r="U220" s="87"/>
      <c r="V220" s="87"/>
      <c r="W220" s="87"/>
      <c r="X220" s="87"/>
      <c r="Y220" s="87"/>
      <c r="Z220" s="87"/>
      <c r="AA220" s="87"/>
    </row>
    <row r="221" spans="1:27" s="155" customFormat="1" ht="15" customHeight="1">
      <c r="A221" s="291" t="s">
        <v>0</v>
      </c>
      <c r="B221" s="352" t="s">
        <v>249</v>
      </c>
      <c r="C221" s="352" t="s">
        <v>547</v>
      </c>
      <c r="D221" s="291" t="s">
        <v>181</v>
      </c>
      <c r="E221" s="293">
        <v>890</v>
      </c>
      <c r="F221" s="293">
        <v>890</v>
      </c>
      <c r="G221" s="293">
        <f>+Tableau1[[#This Row],[Capacité brute (MW)]]*Tableau1[[#This Row],[Part EDF]]</f>
        <v>890</v>
      </c>
      <c r="H221" s="294">
        <v>1981</v>
      </c>
      <c r="I221" s="352">
        <v>1</v>
      </c>
      <c r="J221" s="291" t="s">
        <v>88</v>
      </c>
      <c r="K221" s="291" t="s">
        <v>110</v>
      </c>
      <c r="L221" s="87"/>
      <c r="M221" s="87"/>
      <c r="N221" s="87"/>
      <c r="O221" s="87"/>
      <c r="P221" s="87"/>
      <c r="Q221" s="87"/>
      <c r="R221" s="87"/>
      <c r="S221" s="87"/>
      <c r="T221" s="87"/>
      <c r="U221" s="87"/>
      <c r="V221" s="87"/>
      <c r="W221" s="87"/>
      <c r="X221" s="87"/>
      <c r="Y221" s="87"/>
      <c r="Z221" s="87"/>
      <c r="AA221" s="87"/>
    </row>
    <row r="222" spans="1:27" s="155" customFormat="1" ht="15" customHeight="1">
      <c r="A222" s="291" t="s">
        <v>0</v>
      </c>
      <c r="B222" s="352" t="s">
        <v>249</v>
      </c>
      <c r="C222" s="352" t="s">
        <v>582</v>
      </c>
      <c r="D222" s="291" t="s">
        <v>232</v>
      </c>
      <c r="E222" s="293">
        <v>85</v>
      </c>
      <c r="F222" s="293">
        <v>85</v>
      </c>
      <c r="G222" s="293">
        <f>+Tableau1[[#This Row],[Capacité brute (MW)]]*Tableau1[[#This Row],[Part EDF]]</f>
        <v>85</v>
      </c>
      <c r="H222" s="294">
        <v>1981</v>
      </c>
      <c r="I222" s="352">
        <v>1</v>
      </c>
      <c r="J222" s="291" t="s">
        <v>88</v>
      </c>
      <c r="K222" s="291" t="s">
        <v>110</v>
      </c>
      <c r="L222" s="87"/>
      <c r="M222" s="87"/>
      <c r="N222" s="87"/>
      <c r="O222" s="87"/>
      <c r="P222" s="87"/>
      <c r="Q222" s="87"/>
      <c r="R222" s="87"/>
      <c r="S222" s="87"/>
      <c r="T222" s="87"/>
      <c r="U222" s="87"/>
      <c r="V222" s="87"/>
      <c r="W222" s="87"/>
      <c r="X222" s="87"/>
      <c r="Y222" s="87"/>
      <c r="Z222" s="87"/>
      <c r="AA222" s="87"/>
    </row>
    <row r="223" spans="1:27" s="155" customFormat="1" ht="15" customHeight="1">
      <c r="A223" s="291" t="s">
        <v>0</v>
      </c>
      <c r="B223" s="352" t="s">
        <v>249</v>
      </c>
      <c r="C223" s="352" t="s">
        <v>583</v>
      </c>
      <c r="D223" s="291" t="s">
        <v>232</v>
      </c>
      <c r="E223" s="293">
        <v>85</v>
      </c>
      <c r="F223" s="293">
        <v>85</v>
      </c>
      <c r="G223" s="293">
        <f>+Tableau1[[#This Row],[Capacité brute (MW)]]*Tableau1[[#This Row],[Part EDF]]</f>
        <v>85</v>
      </c>
      <c r="H223" s="294">
        <v>1981</v>
      </c>
      <c r="I223" s="352">
        <v>1</v>
      </c>
      <c r="J223" s="291" t="s">
        <v>88</v>
      </c>
      <c r="K223" s="291" t="s">
        <v>110</v>
      </c>
      <c r="L223" s="87"/>
      <c r="M223" s="87"/>
      <c r="N223" s="87"/>
      <c r="O223" s="87"/>
      <c r="P223" s="87"/>
      <c r="Q223" s="87"/>
      <c r="R223" s="87"/>
      <c r="S223" s="87"/>
      <c r="T223" s="87"/>
      <c r="U223" s="87"/>
      <c r="V223" s="87"/>
      <c r="W223" s="87"/>
      <c r="X223" s="87"/>
      <c r="Y223" s="87"/>
      <c r="Z223" s="87"/>
      <c r="AA223" s="87"/>
    </row>
    <row r="224" spans="1:27" s="155" customFormat="1" ht="15" customHeight="1">
      <c r="A224" s="291" t="s">
        <v>0</v>
      </c>
      <c r="B224" s="352" t="s">
        <v>249</v>
      </c>
      <c r="C224" s="352" t="s">
        <v>293</v>
      </c>
      <c r="D224" s="291" t="s">
        <v>221</v>
      </c>
      <c r="E224" s="293">
        <v>234</v>
      </c>
      <c r="F224" s="354">
        <v>0</v>
      </c>
      <c r="G224" s="293">
        <v>234</v>
      </c>
      <c r="H224" s="353" t="s">
        <v>227</v>
      </c>
      <c r="I224" s="353" t="s">
        <v>227</v>
      </c>
      <c r="J224" s="291" t="s">
        <v>86</v>
      </c>
      <c r="K224" s="291" t="s">
        <v>110</v>
      </c>
      <c r="L224" s="87"/>
      <c r="M224" s="87"/>
      <c r="N224" s="87"/>
      <c r="O224" s="87"/>
      <c r="P224" s="87"/>
      <c r="Q224" s="87"/>
      <c r="R224" s="87"/>
      <c r="S224" s="87"/>
      <c r="T224" s="87"/>
      <c r="U224" s="87"/>
      <c r="V224" s="87"/>
      <c r="W224" s="87"/>
      <c r="X224" s="87"/>
      <c r="Y224" s="87"/>
      <c r="Z224" s="87"/>
      <c r="AA224" s="87"/>
    </row>
    <row r="225" spans="1:27" s="155" customFormat="1" ht="15" customHeight="1">
      <c r="A225" s="291" t="s">
        <v>0</v>
      </c>
      <c r="B225" s="352" t="s">
        <v>249</v>
      </c>
      <c r="C225" s="352" t="s">
        <v>293</v>
      </c>
      <c r="D225" s="291" t="s">
        <v>221</v>
      </c>
      <c r="E225" s="293">
        <v>4549.04</v>
      </c>
      <c r="F225" s="293">
        <v>4549.04</v>
      </c>
      <c r="G225" s="293">
        <f>+Tableau1[[#This Row],[Capacité brute (MW)]]*Tableau1[[#This Row],[Part EDF]]</f>
        <v>4549.04</v>
      </c>
      <c r="H225" s="294" t="s">
        <v>227</v>
      </c>
      <c r="I225" s="352">
        <v>1</v>
      </c>
      <c r="J225" s="291" t="s">
        <v>88</v>
      </c>
      <c r="K225" s="291" t="s">
        <v>110</v>
      </c>
      <c r="L225" s="87"/>
      <c r="M225" s="87"/>
      <c r="N225" s="87"/>
      <c r="O225" s="87"/>
      <c r="P225" s="87"/>
      <c r="Q225" s="87"/>
      <c r="R225" s="87"/>
      <c r="S225" s="87"/>
      <c r="T225" s="87"/>
      <c r="U225" s="87"/>
      <c r="V225" s="87"/>
      <c r="W225" s="87"/>
      <c r="X225" s="87"/>
      <c r="Y225" s="87"/>
      <c r="Z225" s="87"/>
      <c r="AA225" s="87"/>
    </row>
    <row r="226" spans="1:27" s="155" customFormat="1" ht="15" customHeight="1">
      <c r="A226" s="291" t="s">
        <v>0</v>
      </c>
      <c r="B226" s="352" t="s">
        <v>249</v>
      </c>
      <c r="C226" s="352" t="s">
        <v>294</v>
      </c>
      <c r="D226" s="291" t="s">
        <v>221</v>
      </c>
      <c r="E226" s="293">
        <v>72.400000000000006</v>
      </c>
      <c r="F226" s="293">
        <v>72.400000000000006</v>
      </c>
      <c r="G226" s="293">
        <f>+Tableau1[[#This Row],[Capacité brute (MW)]]*Tableau1[[#This Row],[Part EDF]]</f>
        <v>72.400000000000006</v>
      </c>
      <c r="H226" s="294">
        <v>1926</v>
      </c>
      <c r="I226" s="352">
        <v>1</v>
      </c>
      <c r="J226" s="291" t="s">
        <v>88</v>
      </c>
      <c r="K226" s="291" t="s">
        <v>110</v>
      </c>
      <c r="L226" s="87"/>
      <c r="M226" s="87"/>
      <c r="N226" s="87"/>
      <c r="O226" s="87"/>
      <c r="P226" s="87"/>
      <c r="Q226" s="87"/>
      <c r="R226" s="87"/>
      <c r="S226" s="87"/>
      <c r="T226" s="87"/>
      <c r="U226" s="87"/>
      <c r="V226" s="87"/>
      <c r="W226" s="87"/>
      <c r="X226" s="87"/>
      <c r="Y226" s="87"/>
      <c r="Z226" s="87"/>
      <c r="AA226" s="87"/>
    </row>
    <row r="227" spans="1:27" s="155" customFormat="1" ht="15" customHeight="1">
      <c r="A227" s="291" t="s">
        <v>0</v>
      </c>
      <c r="B227" s="319" t="s">
        <v>731</v>
      </c>
      <c r="C227" s="319" t="s">
        <v>6</v>
      </c>
      <c r="D227" s="291" t="s">
        <v>221</v>
      </c>
      <c r="E227" s="341">
        <v>34.04</v>
      </c>
      <c r="F227" s="341">
        <v>0.48</v>
      </c>
      <c r="G227" s="341">
        <v>13.23</v>
      </c>
      <c r="H227" s="342" t="s">
        <v>227</v>
      </c>
      <c r="I227" s="343">
        <v>0.31019999999999998</v>
      </c>
      <c r="J227" s="291" t="s">
        <v>86</v>
      </c>
      <c r="K227" s="291" t="s">
        <v>111</v>
      </c>
      <c r="L227" s="87"/>
      <c r="M227" s="87"/>
      <c r="N227" s="87"/>
      <c r="O227" s="87"/>
      <c r="P227" s="87"/>
      <c r="Q227" s="87"/>
      <c r="R227" s="87"/>
      <c r="S227" s="87"/>
      <c r="T227" s="87"/>
      <c r="U227" s="87"/>
      <c r="V227" s="87"/>
      <c r="W227" s="87"/>
      <c r="X227" s="87"/>
      <c r="Y227" s="87"/>
      <c r="Z227" s="87"/>
      <c r="AA227" s="87"/>
    </row>
    <row r="228" spans="1:27" s="155" customFormat="1" ht="15" customHeight="1">
      <c r="A228" s="291" t="s">
        <v>0</v>
      </c>
      <c r="B228" s="319" t="s">
        <v>731</v>
      </c>
      <c r="C228" s="319" t="s">
        <v>6</v>
      </c>
      <c r="D228" s="340" t="s">
        <v>909</v>
      </c>
      <c r="E228" s="341">
        <v>1.5</v>
      </c>
      <c r="F228" s="341">
        <v>1</v>
      </c>
      <c r="G228" s="341">
        <v>1</v>
      </c>
      <c r="H228" s="342">
        <v>2016</v>
      </c>
      <c r="I228" s="343">
        <v>0.59089999999999998</v>
      </c>
      <c r="J228" s="291" t="s">
        <v>88</v>
      </c>
      <c r="K228" s="291" t="s">
        <v>111</v>
      </c>
      <c r="L228" s="87"/>
      <c r="M228" s="87"/>
      <c r="N228" s="87"/>
      <c r="O228" s="87"/>
      <c r="P228" s="87"/>
      <c r="Q228" s="87"/>
      <c r="R228" s="87"/>
      <c r="S228" s="87"/>
      <c r="T228" s="87"/>
      <c r="U228" s="87"/>
      <c r="V228" s="87"/>
      <c r="W228" s="87"/>
      <c r="X228" s="87"/>
      <c r="Y228" s="87"/>
      <c r="Z228" s="87"/>
      <c r="AA228" s="87"/>
    </row>
    <row r="229" spans="1:27" s="155" customFormat="1" ht="15" customHeight="1">
      <c r="A229" s="291" t="s">
        <v>0</v>
      </c>
      <c r="B229" s="319" t="s">
        <v>731</v>
      </c>
      <c r="C229" s="319" t="s">
        <v>6</v>
      </c>
      <c r="D229" s="340" t="s">
        <v>279</v>
      </c>
      <c r="E229" s="341">
        <v>6.15</v>
      </c>
      <c r="F229" s="341">
        <v>0</v>
      </c>
      <c r="G229" s="341">
        <v>2.15</v>
      </c>
      <c r="H229" s="342" t="s">
        <v>227</v>
      </c>
      <c r="I229" s="343">
        <v>0.31019999999999998</v>
      </c>
      <c r="J229" s="291" t="s">
        <v>86</v>
      </c>
      <c r="K229" s="291" t="s">
        <v>111</v>
      </c>
      <c r="L229" s="87"/>
      <c r="M229" s="87"/>
      <c r="N229" s="87"/>
      <c r="O229" s="87"/>
      <c r="P229" s="87"/>
      <c r="Q229" s="87"/>
      <c r="R229" s="87"/>
      <c r="S229" s="87"/>
      <c r="T229" s="87"/>
      <c r="U229" s="87"/>
      <c r="V229" s="87"/>
      <c r="W229" s="87"/>
      <c r="X229" s="87"/>
      <c r="Y229" s="87"/>
      <c r="Z229" s="87"/>
      <c r="AA229" s="87"/>
    </row>
    <row r="230" spans="1:27" s="155" customFormat="1" ht="15" customHeight="1">
      <c r="A230" s="291" t="s">
        <v>0</v>
      </c>
      <c r="B230" s="319" t="s">
        <v>731</v>
      </c>
      <c r="C230" s="319" t="s">
        <v>6</v>
      </c>
      <c r="D230" s="340" t="s">
        <v>216</v>
      </c>
      <c r="E230" s="341">
        <v>0.59</v>
      </c>
      <c r="F230" s="341">
        <v>0.1</v>
      </c>
      <c r="G230" s="341">
        <v>0.27</v>
      </c>
      <c r="H230" s="342" t="s">
        <v>227</v>
      </c>
      <c r="I230" s="343">
        <v>0.40510000000000002</v>
      </c>
      <c r="J230" s="291" t="s">
        <v>86</v>
      </c>
      <c r="K230" s="291" t="s">
        <v>111</v>
      </c>
      <c r="L230" s="87"/>
      <c r="M230" s="87"/>
      <c r="N230" s="87"/>
      <c r="O230" s="87"/>
      <c r="P230" s="87"/>
      <c r="Q230" s="87"/>
      <c r="R230" s="87"/>
      <c r="S230" s="87"/>
      <c r="T230" s="87"/>
      <c r="U230" s="87"/>
      <c r="V230" s="87"/>
      <c r="W230" s="87"/>
      <c r="X230" s="87"/>
      <c r="Y230" s="87"/>
      <c r="Z230" s="87"/>
      <c r="AA230" s="87"/>
    </row>
    <row r="231" spans="1:27" s="155" customFormat="1" ht="15" customHeight="1">
      <c r="A231" s="291" t="s">
        <v>0</v>
      </c>
      <c r="B231" s="319" t="s">
        <v>731</v>
      </c>
      <c r="C231" s="319" t="s">
        <v>6</v>
      </c>
      <c r="D231" s="291" t="s">
        <v>231</v>
      </c>
      <c r="E231" s="293">
        <v>10</v>
      </c>
      <c r="F231" s="293">
        <v>10</v>
      </c>
      <c r="G231" s="293">
        <v>5.0999999999999996</v>
      </c>
      <c r="H231" s="294">
        <v>2016</v>
      </c>
      <c r="I231" s="352">
        <v>0.4521</v>
      </c>
      <c r="J231" s="291" t="s">
        <v>88</v>
      </c>
      <c r="K231" s="291" t="s">
        <v>111</v>
      </c>
      <c r="L231" s="87"/>
      <c r="M231" s="87"/>
      <c r="N231" s="87"/>
      <c r="O231" s="87"/>
      <c r="P231" s="87"/>
      <c r="Q231" s="87"/>
      <c r="R231" s="87"/>
      <c r="S231" s="87"/>
      <c r="T231" s="87"/>
      <c r="U231" s="87"/>
      <c r="V231" s="87"/>
      <c r="W231" s="87"/>
      <c r="X231" s="87"/>
      <c r="Y231" s="87"/>
      <c r="Z231" s="87"/>
      <c r="AA231" s="87"/>
    </row>
    <row r="232" spans="1:27" s="155" customFormat="1" ht="15" customHeight="1">
      <c r="A232" s="291" t="s">
        <v>0</v>
      </c>
      <c r="B232" s="352" t="s">
        <v>249</v>
      </c>
      <c r="C232" s="352" t="s">
        <v>295</v>
      </c>
      <c r="D232" s="291" t="s">
        <v>221</v>
      </c>
      <c r="E232" s="293">
        <v>175</v>
      </c>
      <c r="F232" s="293">
        <v>175</v>
      </c>
      <c r="G232" s="293">
        <f>+Tableau1[[#This Row],[Capacité brute (MW)]]*Tableau1[[#This Row],[Part EDF]]</f>
        <v>175</v>
      </c>
      <c r="H232" s="294">
        <v>1956</v>
      </c>
      <c r="I232" s="352">
        <v>1</v>
      </c>
      <c r="J232" s="291" t="s">
        <v>88</v>
      </c>
      <c r="K232" s="291" t="s">
        <v>110</v>
      </c>
      <c r="L232" s="87"/>
      <c r="M232" s="87"/>
      <c r="N232" s="87"/>
      <c r="O232" s="87"/>
      <c r="P232" s="87"/>
      <c r="Q232" s="87"/>
      <c r="R232" s="87"/>
      <c r="S232" s="87"/>
      <c r="T232" s="87"/>
      <c r="U232" s="87"/>
      <c r="V232" s="87"/>
      <c r="W232" s="87"/>
      <c r="X232" s="87"/>
      <c r="Y232" s="87"/>
      <c r="Z232" s="87"/>
      <c r="AA232" s="87"/>
    </row>
    <row r="233" spans="1:27" s="155" customFormat="1" ht="15" customHeight="1">
      <c r="A233" s="291" t="s">
        <v>0</v>
      </c>
      <c r="B233" s="352" t="s">
        <v>249</v>
      </c>
      <c r="C233" s="352" t="s">
        <v>548</v>
      </c>
      <c r="D233" s="291" t="s">
        <v>181</v>
      </c>
      <c r="E233" s="293">
        <v>1330</v>
      </c>
      <c r="F233" s="293">
        <v>1330</v>
      </c>
      <c r="G233" s="293">
        <f>+Tableau1[[#This Row],[Capacité brute (MW)]]*Tableau1[[#This Row],[Part EDF]]</f>
        <v>1330</v>
      </c>
      <c r="H233" s="294">
        <v>1986</v>
      </c>
      <c r="I233" s="352">
        <v>1</v>
      </c>
      <c r="J233" s="291" t="s">
        <v>88</v>
      </c>
      <c r="K233" s="291" t="s">
        <v>110</v>
      </c>
      <c r="L233" s="87"/>
      <c r="M233" s="87"/>
      <c r="N233" s="87"/>
      <c r="O233" s="87"/>
      <c r="P233" s="87"/>
      <c r="Q233" s="87"/>
      <c r="R233" s="87"/>
      <c r="S233" s="87"/>
      <c r="T233" s="87"/>
      <c r="U233" s="87"/>
      <c r="V233" s="87"/>
      <c r="W233" s="87"/>
      <c r="X233" s="87"/>
      <c r="Y233" s="87"/>
      <c r="Z233" s="87"/>
      <c r="AA233" s="87"/>
    </row>
    <row r="234" spans="1:27" s="155" customFormat="1" ht="15" customHeight="1">
      <c r="A234" s="291" t="s">
        <v>0</v>
      </c>
      <c r="B234" s="352" t="s">
        <v>249</v>
      </c>
      <c r="C234" s="352" t="s">
        <v>549</v>
      </c>
      <c r="D234" s="291" t="s">
        <v>181</v>
      </c>
      <c r="E234" s="293">
        <v>1330</v>
      </c>
      <c r="F234" s="293">
        <v>1330</v>
      </c>
      <c r="G234" s="293">
        <f>+Tableau1[[#This Row],[Capacité brute (MW)]]*Tableau1[[#This Row],[Part EDF]]</f>
        <v>1330</v>
      </c>
      <c r="H234" s="294">
        <v>1987</v>
      </c>
      <c r="I234" s="352">
        <v>1</v>
      </c>
      <c r="J234" s="291" t="s">
        <v>88</v>
      </c>
      <c r="K234" s="291" t="s">
        <v>110</v>
      </c>
      <c r="L234" s="87"/>
      <c r="M234" s="87"/>
      <c r="N234" s="87"/>
      <c r="O234" s="87"/>
      <c r="P234" s="87"/>
      <c r="Q234" s="87"/>
      <c r="R234" s="87"/>
      <c r="S234" s="87"/>
      <c r="T234" s="87"/>
      <c r="U234" s="87"/>
      <c r="V234" s="87"/>
      <c r="W234" s="87"/>
      <c r="X234" s="87"/>
      <c r="Y234" s="87"/>
      <c r="Z234" s="87"/>
      <c r="AA234" s="87"/>
    </row>
    <row r="235" spans="1:27" s="155" customFormat="1" ht="15" customHeight="1">
      <c r="A235" s="291" t="s">
        <v>0</v>
      </c>
      <c r="B235" s="352" t="s">
        <v>249</v>
      </c>
      <c r="C235" s="352" t="s">
        <v>584</v>
      </c>
      <c r="D235" s="291" t="s">
        <v>234</v>
      </c>
      <c r="E235" s="293">
        <v>203</v>
      </c>
      <c r="F235" s="293">
        <v>203</v>
      </c>
      <c r="G235" s="293">
        <f>+Tableau1[[#This Row],[Capacité brute (MW)]]*Tableau1[[#This Row],[Part EDF]]</f>
        <v>203</v>
      </c>
      <c r="H235" s="294">
        <v>1992</v>
      </c>
      <c r="I235" s="352">
        <v>1</v>
      </c>
      <c r="J235" s="291" t="s">
        <v>88</v>
      </c>
      <c r="K235" s="291" t="s">
        <v>110</v>
      </c>
      <c r="L235" s="87"/>
      <c r="M235" s="87"/>
      <c r="N235" s="87"/>
      <c r="O235" s="87"/>
      <c r="P235" s="87"/>
      <c r="Q235" s="87"/>
      <c r="R235" s="87"/>
      <c r="S235" s="87"/>
      <c r="T235" s="87"/>
      <c r="U235" s="87"/>
      <c r="V235" s="87"/>
      <c r="W235" s="87"/>
      <c r="X235" s="87"/>
      <c r="Y235" s="87"/>
      <c r="Z235" s="87"/>
      <c r="AA235" s="87"/>
    </row>
    <row r="236" spans="1:27" s="155" customFormat="1" ht="15" customHeight="1">
      <c r="A236" s="291" t="s">
        <v>0</v>
      </c>
      <c r="B236" s="352" t="s">
        <v>249</v>
      </c>
      <c r="C236" s="352" t="s">
        <v>797</v>
      </c>
      <c r="D236" s="291" t="s">
        <v>221</v>
      </c>
      <c r="E236" s="293">
        <v>95.2</v>
      </c>
      <c r="F236" s="293">
        <v>95.2</v>
      </c>
      <c r="G236" s="293">
        <f>+Tableau1[[#This Row],[Capacité brute (MW)]]*Tableau1[[#This Row],[Part EDF]]</f>
        <v>95.2</v>
      </c>
      <c r="H236" s="355">
        <v>2020</v>
      </c>
      <c r="I236" s="295">
        <v>1</v>
      </c>
      <c r="J236" s="291" t="s">
        <v>88</v>
      </c>
      <c r="K236" s="291" t="s">
        <v>110</v>
      </c>
      <c r="L236" s="87"/>
      <c r="M236" s="87"/>
      <c r="N236" s="87"/>
      <c r="O236" s="87"/>
      <c r="P236" s="87"/>
      <c r="Q236" s="87"/>
      <c r="R236" s="87"/>
      <c r="S236" s="87"/>
      <c r="T236" s="87"/>
      <c r="U236" s="87"/>
      <c r="V236" s="87"/>
      <c r="W236" s="87"/>
      <c r="X236" s="87"/>
      <c r="Y236" s="87"/>
      <c r="Z236" s="87"/>
      <c r="AA236" s="87"/>
    </row>
    <row r="237" spans="1:27" s="155" customFormat="1" ht="15" customHeight="1">
      <c r="A237" s="291" t="s">
        <v>0</v>
      </c>
      <c r="B237" s="352" t="s">
        <v>249</v>
      </c>
      <c r="C237" s="352" t="s">
        <v>296</v>
      </c>
      <c r="D237" s="291" t="s">
        <v>221</v>
      </c>
      <c r="E237" s="293">
        <v>140.51</v>
      </c>
      <c r="F237" s="293">
        <v>140.51</v>
      </c>
      <c r="G237" s="293">
        <f>+Tableau1[[#This Row],[Capacité brute (MW)]]*Tableau1[[#This Row],[Part EDF]]</f>
        <v>140.51</v>
      </c>
      <c r="H237" s="294">
        <v>1967</v>
      </c>
      <c r="I237" s="352">
        <v>1</v>
      </c>
      <c r="J237" s="291" t="s">
        <v>88</v>
      </c>
      <c r="K237" s="291" t="s">
        <v>110</v>
      </c>
      <c r="L237" s="87"/>
      <c r="M237" s="87"/>
      <c r="N237" s="87"/>
      <c r="O237" s="87"/>
      <c r="P237" s="87"/>
      <c r="Q237" s="87"/>
      <c r="R237" s="87"/>
      <c r="S237" s="87"/>
      <c r="T237" s="87"/>
      <c r="U237" s="87"/>
      <c r="V237" s="87"/>
      <c r="W237" s="87"/>
      <c r="X237" s="87"/>
      <c r="Y237" s="87"/>
      <c r="Z237" s="87"/>
      <c r="AA237" s="87"/>
    </row>
    <row r="238" spans="1:27" s="155" customFormat="1" ht="15" customHeight="1">
      <c r="A238" s="291" t="s">
        <v>0</v>
      </c>
      <c r="B238" s="352" t="s">
        <v>249</v>
      </c>
      <c r="C238" s="352" t="s">
        <v>297</v>
      </c>
      <c r="D238" s="291" t="s">
        <v>221</v>
      </c>
      <c r="E238" s="293">
        <v>69.66</v>
      </c>
      <c r="F238" s="293">
        <v>69.66</v>
      </c>
      <c r="G238" s="293">
        <f>+Tableau1[[#This Row],[Capacité brute (MW)]]*Tableau1[[#This Row],[Part EDF]]</f>
        <v>69.66</v>
      </c>
      <c r="H238" s="294">
        <v>1973</v>
      </c>
      <c r="I238" s="352">
        <v>1</v>
      </c>
      <c r="J238" s="291" t="s">
        <v>88</v>
      </c>
      <c r="K238" s="291" t="s">
        <v>110</v>
      </c>
      <c r="L238" s="87"/>
      <c r="M238" s="87"/>
      <c r="N238" s="87"/>
      <c r="O238" s="87"/>
      <c r="P238" s="87"/>
      <c r="Q238" s="87"/>
      <c r="R238" s="87"/>
      <c r="S238" s="87"/>
      <c r="T238" s="87"/>
      <c r="U238" s="87"/>
      <c r="V238" s="87"/>
      <c r="W238" s="87"/>
      <c r="X238" s="87"/>
      <c r="Y238" s="87"/>
      <c r="Z238" s="87"/>
      <c r="AA238" s="87"/>
    </row>
    <row r="239" spans="1:27" s="155" customFormat="1" ht="15" customHeight="1">
      <c r="A239" s="291" t="s">
        <v>0</v>
      </c>
      <c r="B239" s="352" t="s">
        <v>249</v>
      </c>
      <c r="C239" s="352" t="s">
        <v>550</v>
      </c>
      <c r="D239" s="291" t="s">
        <v>181</v>
      </c>
      <c r="E239" s="293">
        <v>1310</v>
      </c>
      <c r="F239" s="293">
        <v>1310</v>
      </c>
      <c r="G239" s="293">
        <f>+Tableau1[[#This Row],[Capacité brute (MW)]]*Tableau1[[#This Row],[Part EDF]]</f>
        <v>1310</v>
      </c>
      <c r="H239" s="294">
        <v>1991</v>
      </c>
      <c r="I239" s="352">
        <v>1</v>
      </c>
      <c r="J239" s="291" t="s">
        <v>88</v>
      </c>
      <c r="K239" s="291" t="s">
        <v>110</v>
      </c>
      <c r="L239" s="87"/>
      <c r="M239" s="87"/>
      <c r="N239" s="87"/>
      <c r="O239" s="87"/>
      <c r="P239" s="87"/>
      <c r="Q239" s="87"/>
      <c r="R239" s="87"/>
      <c r="S239" s="87"/>
      <c r="T239" s="87"/>
      <c r="U239" s="87"/>
      <c r="V239" s="87"/>
      <c r="W239" s="87"/>
      <c r="X239" s="87"/>
      <c r="Y239" s="87"/>
      <c r="Z239" s="87"/>
      <c r="AA239" s="87"/>
    </row>
    <row r="240" spans="1:27" s="155" customFormat="1" ht="15" customHeight="1">
      <c r="A240" s="291" t="s">
        <v>0</v>
      </c>
      <c r="B240" s="352" t="s">
        <v>249</v>
      </c>
      <c r="C240" s="352" t="s">
        <v>551</v>
      </c>
      <c r="D240" s="291" t="s">
        <v>181</v>
      </c>
      <c r="E240" s="293">
        <v>1310</v>
      </c>
      <c r="F240" s="293">
        <v>1310</v>
      </c>
      <c r="G240" s="293">
        <f>+Tableau1[[#This Row],[Capacité brute (MW)]]*Tableau1[[#This Row],[Part EDF]]</f>
        <v>1310</v>
      </c>
      <c r="H240" s="294">
        <v>1994</v>
      </c>
      <c r="I240" s="352">
        <v>1</v>
      </c>
      <c r="J240" s="291" t="s">
        <v>88</v>
      </c>
      <c r="K240" s="291" t="s">
        <v>110</v>
      </c>
      <c r="L240" s="87"/>
      <c r="M240" s="87"/>
      <c r="N240" s="87"/>
      <c r="O240" s="87"/>
      <c r="P240" s="87"/>
      <c r="Q240" s="87"/>
      <c r="R240" s="87"/>
      <c r="S240" s="87"/>
      <c r="T240" s="87"/>
      <c r="U240" s="87"/>
      <c r="V240" s="87"/>
      <c r="W240" s="87"/>
      <c r="X240" s="87"/>
      <c r="Y240" s="87"/>
      <c r="Z240" s="87"/>
      <c r="AA240" s="87"/>
    </row>
    <row r="241" spans="1:27" s="155" customFormat="1" ht="15" customHeight="1">
      <c r="A241" s="291" t="s">
        <v>0</v>
      </c>
      <c r="B241" s="352" t="s">
        <v>249</v>
      </c>
      <c r="C241" s="352" t="s">
        <v>298</v>
      </c>
      <c r="D241" s="291" t="s">
        <v>221</v>
      </c>
      <c r="E241" s="293">
        <v>1713</v>
      </c>
      <c r="F241" s="293">
        <v>1713</v>
      </c>
      <c r="G241" s="293">
        <f>+Tableau1[[#This Row],[Capacité brute (MW)]]*Tableau1[[#This Row],[Part EDF]]</f>
        <v>1713</v>
      </c>
      <c r="H241" s="294">
        <v>1985</v>
      </c>
      <c r="I241" s="352">
        <v>1</v>
      </c>
      <c r="J241" s="291" t="s">
        <v>88</v>
      </c>
      <c r="K241" s="291" t="s">
        <v>110</v>
      </c>
      <c r="L241" s="87"/>
      <c r="M241" s="87"/>
      <c r="N241" s="87"/>
      <c r="O241" s="87"/>
      <c r="P241" s="87"/>
      <c r="Q241" s="87"/>
      <c r="R241" s="87"/>
      <c r="S241" s="87"/>
      <c r="T241" s="87"/>
      <c r="U241" s="87"/>
      <c r="V241" s="87"/>
      <c r="W241" s="87"/>
      <c r="X241" s="87"/>
      <c r="Y241" s="87"/>
      <c r="Z241" s="87"/>
      <c r="AA241" s="87"/>
    </row>
    <row r="242" spans="1:27" s="155" customFormat="1" ht="15" customHeight="1">
      <c r="A242" s="291" t="s">
        <v>0</v>
      </c>
      <c r="B242" s="352" t="s">
        <v>249</v>
      </c>
      <c r="C242" s="352" t="s">
        <v>299</v>
      </c>
      <c r="D242" s="291" t="s">
        <v>221</v>
      </c>
      <c r="E242" s="293">
        <v>74.099999999999994</v>
      </c>
      <c r="F242" s="293">
        <v>74.099999999999994</v>
      </c>
      <c r="G242" s="293">
        <f>+Tableau1[[#This Row],[Capacité brute (MW)]]*Tableau1[[#This Row],[Part EDF]]</f>
        <v>74.099999999999994</v>
      </c>
      <c r="H242" s="294">
        <v>1959</v>
      </c>
      <c r="I242" s="352">
        <v>1</v>
      </c>
      <c r="J242" s="291" t="s">
        <v>88</v>
      </c>
      <c r="K242" s="291" t="s">
        <v>110</v>
      </c>
      <c r="L242" s="87"/>
      <c r="M242" s="87"/>
      <c r="N242" s="87"/>
      <c r="O242" s="87"/>
      <c r="P242" s="87"/>
      <c r="Q242" s="87"/>
      <c r="R242" s="87"/>
      <c r="S242" s="87"/>
      <c r="T242" s="87"/>
      <c r="U242" s="87"/>
      <c r="V242" s="87"/>
      <c r="W242" s="87"/>
      <c r="X242" s="87"/>
      <c r="Y242" s="87"/>
      <c r="Z242" s="87"/>
      <c r="AA242" s="87"/>
    </row>
    <row r="243" spans="1:27" s="155" customFormat="1" ht="15" customHeight="1">
      <c r="A243" s="291" t="s">
        <v>0</v>
      </c>
      <c r="B243" s="352" t="s">
        <v>249</v>
      </c>
      <c r="C243" s="352" t="s">
        <v>552</v>
      </c>
      <c r="D243" s="291" t="s">
        <v>181</v>
      </c>
      <c r="E243" s="293">
        <v>910</v>
      </c>
      <c r="F243" s="293">
        <v>910</v>
      </c>
      <c r="G243" s="293">
        <f>+Tableau1[[#This Row],[Capacité brute (MW)]]*Tableau1[[#This Row],[Part EDF]]</f>
        <v>910</v>
      </c>
      <c r="H243" s="294">
        <v>1980</v>
      </c>
      <c r="I243" s="352">
        <v>1</v>
      </c>
      <c r="J243" s="291" t="s">
        <v>88</v>
      </c>
      <c r="K243" s="291" t="s">
        <v>110</v>
      </c>
      <c r="L243" s="87"/>
      <c r="M243" s="87"/>
      <c r="N243" s="87"/>
      <c r="O243" s="87"/>
      <c r="P243" s="87"/>
      <c r="Q243" s="87"/>
      <c r="R243" s="87"/>
      <c r="S243" s="87"/>
      <c r="T243" s="87"/>
      <c r="U243" s="87"/>
      <c r="V243" s="87"/>
      <c r="W243" s="87"/>
      <c r="X243" s="87"/>
      <c r="Y243" s="87"/>
      <c r="Z243" s="87"/>
      <c r="AA243" s="87"/>
    </row>
    <row r="244" spans="1:27" s="155" customFormat="1" ht="15" customHeight="1">
      <c r="A244" s="291" t="s">
        <v>0</v>
      </c>
      <c r="B244" s="352" t="s">
        <v>249</v>
      </c>
      <c r="C244" s="352" t="s">
        <v>553</v>
      </c>
      <c r="D244" s="291" t="s">
        <v>181</v>
      </c>
      <c r="E244" s="293">
        <v>910</v>
      </c>
      <c r="F244" s="293">
        <v>910</v>
      </c>
      <c r="G244" s="293">
        <f>+Tableau1[[#This Row],[Capacité brute (MW)]]*Tableau1[[#This Row],[Part EDF]]</f>
        <v>910</v>
      </c>
      <c r="H244" s="294">
        <v>1980</v>
      </c>
      <c r="I244" s="352">
        <v>1</v>
      </c>
      <c r="J244" s="291" t="s">
        <v>88</v>
      </c>
      <c r="K244" s="291" t="s">
        <v>110</v>
      </c>
      <c r="L244" s="87"/>
      <c r="M244" s="87"/>
      <c r="N244" s="87"/>
      <c r="O244" s="87"/>
      <c r="P244" s="87"/>
      <c r="Q244" s="87"/>
      <c r="R244" s="87"/>
      <c r="S244" s="87"/>
      <c r="T244" s="87"/>
      <c r="U244" s="87"/>
      <c r="V244" s="87"/>
      <c r="W244" s="87"/>
      <c r="X244" s="87"/>
      <c r="Y244" s="87"/>
      <c r="Z244" s="87"/>
      <c r="AA244" s="87"/>
    </row>
    <row r="245" spans="1:27" s="155" customFormat="1" ht="15" customHeight="1">
      <c r="A245" s="291" t="s">
        <v>0</v>
      </c>
      <c r="B245" s="352" t="s">
        <v>249</v>
      </c>
      <c r="C245" s="352" t="s">
        <v>554</v>
      </c>
      <c r="D245" s="291" t="s">
        <v>181</v>
      </c>
      <c r="E245" s="293">
        <v>910</v>
      </c>
      <c r="F245" s="293">
        <v>910</v>
      </c>
      <c r="G245" s="293">
        <f>+Tableau1[[#This Row],[Capacité brute (MW)]]*Tableau1[[#This Row],[Part EDF]]</f>
        <v>910</v>
      </c>
      <c r="H245" s="294">
        <v>1981</v>
      </c>
      <c r="I245" s="352">
        <v>1</v>
      </c>
      <c r="J245" s="291" t="s">
        <v>88</v>
      </c>
      <c r="K245" s="291" t="s">
        <v>110</v>
      </c>
      <c r="L245" s="87"/>
      <c r="M245" s="87"/>
      <c r="N245" s="87"/>
      <c r="O245" s="87"/>
      <c r="P245" s="87"/>
      <c r="Q245" s="87"/>
      <c r="R245" s="87"/>
      <c r="S245" s="87"/>
      <c r="T245" s="87"/>
      <c r="U245" s="87"/>
      <c r="V245" s="87"/>
      <c r="W245" s="87"/>
      <c r="X245" s="87"/>
      <c r="Y245" s="87"/>
      <c r="Z245" s="87"/>
      <c r="AA245" s="87"/>
    </row>
    <row r="246" spans="1:27" s="155" customFormat="1" ht="15" customHeight="1">
      <c r="A246" s="291" t="s">
        <v>0</v>
      </c>
      <c r="B246" s="352" t="s">
        <v>249</v>
      </c>
      <c r="C246" s="352" t="s">
        <v>555</v>
      </c>
      <c r="D246" s="291" t="s">
        <v>181</v>
      </c>
      <c r="E246" s="293">
        <v>910</v>
      </c>
      <c r="F246" s="293">
        <v>910</v>
      </c>
      <c r="G246" s="293">
        <f>+Tableau1[[#This Row],[Capacité brute (MW)]]*Tableau1[[#This Row],[Part EDF]]</f>
        <v>910</v>
      </c>
      <c r="H246" s="294">
        <v>1981</v>
      </c>
      <c r="I246" s="352">
        <v>1</v>
      </c>
      <c r="J246" s="291" t="s">
        <v>88</v>
      </c>
      <c r="K246" s="291" t="s">
        <v>110</v>
      </c>
      <c r="L246" s="87"/>
      <c r="M246" s="87"/>
      <c r="N246" s="87"/>
      <c r="O246" s="87"/>
      <c r="P246" s="87"/>
      <c r="Q246" s="87"/>
      <c r="R246" s="87"/>
      <c r="S246" s="87"/>
      <c r="T246" s="87"/>
      <c r="U246" s="87"/>
      <c r="V246" s="87"/>
      <c r="W246" s="87"/>
      <c r="X246" s="87"/>
      <c r="Y246" s="87"/>
      <c r="Z246" s="87"/>
      <c r="AA246" s="87"/>
    </row>
    <row r="247" spans="1:27" s="155" customFormat="1" ht="15" customHeight="1">
      <c r="A247" s="291" t="s">
        <v>0</v>
      </c>
      <c r="B247" s="352" t="s">
        <v>249</v>
      </c>
      <c r="C247" s="352" t="s">
        <v>556</v>
      </c>
      <c r="D247" s="291" t="s">
        <v>181</v>
      </c>
      <c r="E247" s="293">
        <v>910</v>
      </c>
      <c r="F247" s="293">
        <v>910</v>
      </c>
      <c r="G247" s="293">
        <f>+Tableau1[[#This Row],[Capacité brute (MW)]]*Tableau1[[#This Row],[Part EDF]]</f>
        <v>910</v>
      </c>
      <c r="H247" s="294">
        <v>1985</v>
      </c>
      <c r="I247" s="352">
        <v>1</v>
      </c>
      <c r="J247" s="291" t="s">
        <v>88</v>
      </c>
      <c r="K247" s="291" t="s">
        <v>110</v>
      </c>
      <c r="L247" s="87"/>
      <c r="M247" s="87"/>
      <c r="N247" s="87"/>
      <c r="O247" s="87"/>
      <c r="P247" s="87"/>
      <c r="Q247" s="87"/>
      <c r="R247" s="87"/>
      <c r="S247" s="87"/>
      <c r="T247" s="87"/>
      <c r="U247" s="87"/>
      <c r="V247" s="87"/>
      <c r="W247" s="87"/>
      <c r="X247" s="87"/>
      <c r="Y247" s="87"/>
      <c r="Z247" s="87"/>
      <c r="AA247" s="87"/>
    </row>
    <row r="248" spans="1:27" s="155" customFormat="1" ht="15" customHeight="1">
      <c r="A248" s="291" t="s">
        <v>0</v>
      </c>
      <c r="B248" s="352" t="s">
        <v>249</v>
      </c>
      <c r="C248" s="352" t="s">
        <v>557</v>
      </c>
      <c r="D248" s="291" t="s">
        <v>181</v>
      </c>
      <c r="E248" s="293">
        <v>910</v>
      </c>
      <c r="F248" s="293">
        <v>910</v>
      </c>
      <c r="G248" s="293">
        <f>+Tableau1[[#This Row],[Capacité brute (MW)]]*Tableau1[[#This Row],[Part EDF]]</f>
        <v>910</v>
      </c>
      <c r="H248" s="294">
        <v>1985</v>
      </c>
      <c r="I248" s="352">
        <v>1</v>
      </c>
      <c r="J248" s="291" t="s">
        <v>88</v>
      </c>
      <c r="K248" s="291" t="s">
        <v>110</v>
      </c>
      <c r="L248" s="87"/>
      <c r="M248" s="87"/>
      <c r="N248" s="87"/>
      <c r="O248" s="87"/>
      <c r="P248" s="87"/>
      <c r="Q248" s="87"/>
      <c r="R248" s="87"/>
      <c r="S248" s="87"/>
      <c r="T248" s="87"/>
      <c r="U248" s="87"/>
      <c r="V248" s="87"/>
      <c r="W248" s="87"/>
      <c r="X248" s="87"/>
      <c r="Y248" s="87"/>
      <c r="Z248" s="87"/>
      <c r="AA248" s="87"/>
    </row>
    <row r="249" spans="1:27" s="155" customFormat="1" ht="15" customHeight="1">
      <c r="A249" s="291" t="s">
        <v>0</v>
      </c>
      <c r="B249" s="352" t="s">
        <v>249</v>
      </c>
      <c r="C249" s="352" t="s">
        <v>300</v>
      </c>
      <c r="D249" s="291" t="s">
        <v>221</v>
      </c>
      <c r="E249" s="293">
        <v>118.6</v>
      </c>
      <c r="F249" s="293">
        <v>118.6</v>
      </c>
      <c r="G249" s="293">
        <f>+Tableau1[[#This Row],[Capacité brute (MW)]]*Tableau1[[#This Row],[Part EDF]]</f>
        <v>118.6</v>
      </c>
      <c r="H249" s="294">
        <v>1974</v>
      </c>
      <c r="I249" s="352">
        <v>1</v>
      </c>
      <c r="J249" s="291" t="s">
        <v>88</v>
      </c>
      <c r="K249" s="291" t="s">
        <v>110</v>
      </c>
      <c r="L249" s="87"/>
      <c r="M249" s="87"/>
      <c r="N249" s="87"/>
      <c r="O249" s="87"/>
      <c r="P249" s="87"/>
      <c r="Q249" s="87"/>
      <c r="R249" s="87"/>
      <c r="S249" s="87"/>
      <c r="T249" s="87"/>
      <c r="U249" s="87"/>
      <c r="V249" s="87"/>
      <c r="W249" s="87"/>
      <c r="X249" s="87"/>
      <c r="Y249" s="87"/>
      <c r="Z249" s="87"/>
      <c r="AA249" s="87"/>
    </row>
    <row r="250" spans="1:27" s="155" customFormat="1" ht="15" customHeight="1">
      <c r="A250" s="291" t="s">
        <v>0</v>
      </c>
      <c r="B250" s="352" t="s">
        <v>249</v>
      </c>
      <c r="C250" s="352" t="s">
        <v>301</v>
      </c>
      <c r="D250" s="291" t="s">
        <v>221</v>
      </c>
      <c r="E250" s="293">
        <v>71.5</v>
      </c>
      <c r="F250" s="293">
        <v>71.5</v>
      </c>
      <c r="G250" s="293">
        <f>+Tableau1[[#This Row],[Capacité brute (MW)]]*Tableau1[[#This Row],[Part EDF]]</f>
        <v>71.5</v>
      </c>
      <c r="H250" s="294">
        <v>1959</v>
      </c>
      <c r="I250" s="352">
        <v>1</v>
      </c>
      <c r="J250" s="291" t="s">
        <v>88</v>
      </c>
      <c r="K250" s="291" t="s">
        <v>110</v>
      </c>
      <c r="L250" s="87"/>
      <c r="M250" s="87"/>
      <c r="N250" s="87"/>
      <c r="O250" s="87"/>
      <c r="P250" s="87"/>
      <c r="Q250" s="87"/>
      <c r="R250" s="87"/>
      <c r="S250" s="87"/>
      <c r="T250" s="87"/>
      <c r="U250" s="87"/>
      <c r="V250" s="87"/>
      <c r="W250" s="87"/>
      <c r="X250" s="87"/>
      <c r="Y250" s="87"/>
      <c r="Z250" s="87"/>
      <c r="AA250" s="87"/>
    </row>
    <row r="251" spans="1:27" s="155" customFormat="1" ht="15" customHeight="1">
      <c r="A251" s="291" t="s">
        <v>0</v>
      </c>
      <c r="B251" s="352" t="s">
        <v>249</v>
      </c>
      <c r="C251" s="352" t="s">
        <v>302</v>
      </c>
      <c r="D251" s="291" t="s">
        <v>221</v>
      </c>
      <c r="E251" s="293">
        <v>162.13999999999999</v>
      </c>
      <c r="F251" s="293">
        <v>162.13999999999999</v>
      </c>
      <c r="G251" s="293">
        <f>+Tableau1[[#This Row],[Capacité brute (MW)]]*Tableau1[[#This Row],[Part EDF]]</f>
        <v>162.13999999999999</v>
      </c>
      <c r="H251" s="294">
        <v>1932</v>
      </c>
      <c r="I251" s="352">
        <v>1</v>
      </c>
      <c r="J251" s="291" t="s">
        <v>88</v>
      </c>
      <c r="K251" s="291" t="s">
        <v>110</v>
      </c>
      <c r="L251" s="87"/>
      <c r="M251" s="87"/>
      <c r="N251" s="87"/>
      <c r="O251" s="87"/>
      <c r="P251" s="87"/>
      <c r="Q251" s="87"/>
      <c r="R251" s="87"/>
      <c r="S251" s="87"/>
      <c r="T251" s="87"/>
      <c r="U251" s="87"/>
      <c r="V251" s="87"/>
      <c r="W251" s="87"/>
      <c r="X251" s="87"/>
      <c r="Y251" s="87"/>
      <c r="Z251" s="87"/>
      <c r="AA251" s="87"/>
    </row>
    <row r="252" spans="1:27" s="155" customFormat="1" ht="15" customHeight="1">
      <c r="A252" s="291" t="s">
        <v>0</v>
      </c>
      <c r="B252" s="352" t="s">
        <v>249</v>
      </c>
      <c r="C252" s="352" t="s">
        <v>303</v>
      </c>
      <c r="D252" s="291" t="s">
        <v>221</v>
      </c>
      <c r="E252" s="293">
        <v>92.8</v>
      </c>
      <c r="F252" s="293">
        <v>92.8</v>
      </c>
      <c r="G252" s="293">
        <f>+Tableau1[[#This Row],[Capacité brute (MW)]]*Tableau1[[#This Row],[Part EDF]]</f>
        <v>92.8</v>
      </c>
      <c r="H252" s="294">
        <v>1960</v>
      </c>
      <c r="I252" s="352">
        <v>1</v>
      </c>
      <c r="J252" s="291" t="s">
        <v>88</v>
      </c>
      <c r="K252" s="291" t="s">
        <v>110</v>
      </c>
      <c r="L252" s="87"/>
      <c r="M252" s="87"/>
      <c r="N252" s="87"/>
      <c r="O252" s="87"/>
      <c r="P252" s="87"/>
      <c r="Q252" s="87"/>
      <c r="R252" s="87"/>
      <c r="S252" s="87"/>
      <c r="T252" s="87"/>
      <c r="U252" s="87"/>
      <c r="V252" s="87"/>
      <c r="W252" s="87"/>
      <c r="X252" s="87"/>
      <c r="Y252" s="87"/>
      <c r="Z252" s="87"/>
      <c r="AA252" s="87"/>
    </row>
    <row r="253" spans="1:27" s="155" customFormat="1" ht="15" customHeight="1">
      <c r="A253" s="291" t="s">
        <v>0</v>
      </c>
      <c r="B253" s="352" t="s">
        <v>249</v>
      </c>
      <c r="C253" s="352" t="s">
        <v>304</v>
      </c>
      <c r="D253" s="291" t="s">
        <v>221</v>
      </c>
      <c r="E253" s="293">
        <v>600</v>
      </c>
      <c r="F253" s="293">
        <v>600</v>
      </c>
      <c r="G253" s="293">
        <f>+Tableau1[[#This Row],[Capacité brute (MW)]]*Tableau1[[#This Row],[Part EDF]]</f>
        <v>600</v>
      </c>
      <c r="H253" s="294">
        <v>1960</v>
      </c>
      <c r="I253" s="352">
        <v>1</v>
      </c>
      <c r="J253" s="291" t="s">
        <v>88</v>
      </c>
      <c r="K253" s="291" t="s">
        <v>110</v>
      </c>
      <c r="L253" s="87"/>
      <c r="M253" s="87"/>
      <c r="N253" s="87"/>
      <c r="O253" s="87"/>
      <c r="P253" s="87"/>
      <c r="Q253" s="87"/>
      <c r="R253" s="87"/>
      <c r="S253" s="87"/>
      <c r="T253" s="87"/>
      <c r="U253" s="87"/>
      <c r="V253" s="87"/>
      <c r="W253" s="87"/>
      <c r="X253" s="87"/>
      <c r="Y253" s="87"/>
      <c r="Z253" s="87"/>
      <c r="AA253" s="87"/>
    </row>
    <row r="254" spans="1:27" s="155" customFormat="1" ht="15" customHeight="1">
      <c r="A254" s="291" t="s">
        <v>0</v>
      </c>
      <c r="B254" s="352" t="s">
        <v>249</v>
      </c>
      <c r="C254" s="352" t="s">
        <v>305</v>
      </c>
      <c r="D254" s="291" t="s">
        <v>221</v>
      </c>
      <c r="E254" s="293">
        <v>384</v>
      </c>
      <c r="F254" s="293">
        <v>384</v>
      </c>
      <c r="G254" s="293">
        <f>+Tableau1[[#This Row],[Capacité brute (MW)]]*Tableau1[[#This Row],[Part EDF]]</f>
        <v>384</v>
      </c>
      <c r="H254" s="294">
        <v>1975</v>
      </c>
      <c r="I254" s="352">
        <v>1</v>
      </c>
      <c r="J254" s="291" t="s">
        <v>88</v>
      </c>
      <c r="K254" s="291" t="s">
        <v>110</v>
      </c>
      <c r="L254" s="87"/>
      <c r="M254" s="87"/>
      <c r="N254" s="87"/>
      <c r="O254" s="87"/>
      <c r="P254" s="87"/>
      <c r="Q254" s="87"/>
      <c r="R254" s="87"/>
      <c r="S254" s="87"/>
      <c r="T254" s="87"/>
      <c r="U254" s="87"/>
      <c r="V254" s="87"/>
      <c r="W254" s="87"/>
      <c r="X254" s="87"/>
      <c r="Y254" s="87"/>
      <c r="Z254" s="87"/>
      <c r="AA254" s="87"/>
    </row>
    <row r="255" spans="1:27" s="155" customFormat="1" ht="15" customHeight="1">
      <c r="A255" s="291" t="s">
        <v>0</v>
      </c>
      <c r="B255" s="352" t="s">
        <v>249</v>
      </c>
      <c r="C255" s="352" t="s">
        <v>306</v>
      </c>
      <c r="D255" s="291" t="s">
        <v>221</v>
      </c>
      <c r="E255" s="293">
        <v>150</v>
      </c>
      <c r="F255" s="293">
        <v>150</v>
      </c>
      <c r="G255" s="293">
        <f>+Tableau1[[#This Row],[Capacité brute (MW)]]*Tableau1[[#This Row],[Part EDF]]</f>
        <v>150</v>
      </c>
      <c r="H255" s="294">
        <v>1973</v>
      </c>
      <c r="I255" s="352">
        <v>1</v>
      </c>
      <c r="J255" s="291" t="s">
        <v>88</v>
      </c>
      <c r="K255" s="291" t="s">
        <v>110</v>
      </c>
      <c r="L255" s="87"/>
      <c r="M255" s="87"/>
      <c r="N255" s="87"/>
      <c r="O255" s="87"/>
      <c r="P255" s="87"/>
      <c r="Q255" s="87"/>
      <c r="R255" s="87"/>
      <c r="S255" s="87"/>
      <c r="T255" s="87"/>
      <c r="U255" s="87"/>
      <c r="V255" s="87"/>
      <c r="W255" s="87"/>
      <c r="X255" s="87"/>
      <c r="Y255" s="87"/>
      <c r="Z255" s="87"/>
      <c r="AA255" s="87"/>
    </row>
    <row r="256" spans="1:27" s="155" customFormat="1" ht="15" customHeight="1">
      <c r="A256" s="291" t="s">
        <v>0</v>
      </c>
      <c r="B256" s="352" t="s">
        <v>249</v>
      </c>
      <c r="C256" s="352" t="s">
        <v>307</v>
      </c>
      <c r="D256" s="291" t="s">
        <v>221</v>
      </c>
      <c r="E256" s="293">
        <v>360</v>
      </c>
      <c r="F256" s="293">
        <v>360</v>
      </c>
      <c r="G256" s="293">
        <f>+Tableau1[[#This Row],[Capacité brute (MW)]]*Tableau1[[#This Row],[Part EDF]]</f>
        <v>360</v>
      </c>
      <c r="H256" s="294">
        <v>1945</v>
      </c>
      <c r="I256" s="352">
        <v>1</v>
      </c>
      <c r="J256" s="291" t="s">
        <v>88</v>
      </c>
      <c r="K256" s="291" t="s">
        <v>110</v>
      </c>
      <c r="L256" s="87"/>
      <c r="M256" s="87"/>
      <c r="N256" s="87"/>
      <c r="O256" s="87"/>
      <c r="P256" s="87"/>
      <c r="Q256" s="87"/>
      <c r="R256" s="87"/>
      <c r="S256" s="87"/>
      <c r="T256" s="87"/>
      <c r="U256" s="87"/>
      <c r="V256" s="87"/>
      <c r="W256" s="87"/>
      <c r="X256" s="87"/>
      <c r="Y256" s="87"/>
      <c r="Z256" s="87"/>
      <c r="AA256" s="87"/>
    </row>
    <row r="257" spans="1:27" s="155" customFormat="1" ht="15" customHeight="1">
      <c r="A257" s="291" t="s">
        <v>0</v>
      </c>
      <c r="B257" s="352" t="s">
        <v>249</v>
      </c>
      <c r="C257" s="352" t="s">
        <v>308</v>
      </c>
      <c r="D257" s="291" t="s">
        <v>221</v>
      </c>
      <c r="E257" s="293">
        <v>95.7</v>
      </c>
      <c r="F257" s="293">
        <v>95.7</v>
      </c>
      <c r="G257" s="293">
        <f>+Tableau1[[#This Row],[Capacité brute (MW)]]*Tableau1[[#This Row],[Part EDF]]</f>
        <v>95.7</v>
      </c>
      <c r="H257" s="294">
        <v>1967</v>
      </c>
      <c r="I257" s="352">
        <v>1</v>
      </c>
      <c r="J257" s="291" t="s">
        <v>88</v>
      </c>
      <c r="K257" s="291" t="s">
        <v>110</v>
      </c>
      <c r="L257" s="87"/>
      <c r="M257" s="87"/>
      <c r="N257" s="87"/>
      <c r="O257" s="87"/>
      <c r="P257" s="87"/>
      <c r="Q257" s="87"/>
      <c r="R257" s="87"/>
      <c r="S257" s="87"/>
      <c r="T257" s="87"/>
      <c r="U257" s="87"/>
      <c r="V257" s="87"/>
      <c r="W257" s="87"/>
      <c r="X257" s="87"/>
      <c r="Y257" s="87"/>
      <c r="Z257" s="87"/>
      <c r="AA257" s="87"/>
    </row>
    <row r="258" spans="1:27" s="155" customFormat="1" ht="15" customHeight="1">
      <c r="A258" s="291" t="s">
        <v>0</v>
      </c>
      <c r="B258" s="352" t="s">
        <v>249</v>
      </c>
      <c r="C258" s="352" t="s">
        <v>309</v>
      </c>
      <c r="D258" s="291" t="s">
        <v>221</v>
      </c>
      <c r="E258" s="293">
        <v>293</v>
      </c>
      <c r="F258" s="293">
        <v>293</v>
      </c>
      <c r="G258" s="293">
        <f>+Tableau1[[#This Row],[Capacité brute (MW)]]*Tableau1[[#This Row],[Part EDF]]</f>
        <v>293</v>
      </c>
      <c r="H258" s="294">
        <v>1951</v>
      </c>
      <c r="I258" s="352">
        <v>1</v>
      </c>
      <c r="J258" s="291" t="s">
        <v>88</v>
      </c>
      <c r="K258" s="291" t="s">
        <v>110</v>
      </c>
      <c r="L258" s="87"/>
      <c r="M258" s="87"/>
      <c r="N258" s="87"/>
      <c r="O258" s="87"/>
      <c r="P258" s="87"/>
      <c r="Q258" s="87"/>
      <c r="R258" s="87"/>
      <c r="S258" s="87"/>
      <c r="T258" s="87"/>
      <c r="U258" s="87"/>
      <c r="V258" s="87"/>
      <c r="W258" s="87"/>
      <c r="X258" s="87"/>
      <c r="Y258" s="87"/>
      <c r="Z258" s="87"/>
      <c r="AA258" s="87"/>
    </row>
    <row r="259" spans="1:27" s="155" customFormat="1" ht="15" customHeight="1">
      <c r="A259" s="291" t="s">
        <v>0</v>
      </c>
      <c r="B259" s="352" t="s">
        <v>249</v>
      </c>
      <c r="C259" s="352" t="s">
        <v>310</v>
      </c>
      <c r="D259" s="291" t="s">
        <v>221</v>
      </c>
      <c r="E259" s="293">
        <v>485</v>
      </c>
      <c r="F259" s="293">
        <v>485</v>
      </c>
      <c r="G259" s="293">
        <f>+Tableau1[[#This Row],[Capacité brute (MW)]]*Tableau1[[#This Row],[Part EDF]]</f>
        <v>485</v>
      </c>
      <c r="H259" s="294">
        <v>1979</v>
      </c>
      <c r="I259" s="352">
        <v>1</v>
      </c>
      <c r="J259" s="291" t="s">
        <v>88</v>
      </c>
      <c r="K259" s="291" t="s">
        <v>110</v>
      </c>
      <c r="L259" s="87"/>
      <c r="M259" s="87"/>
      <c r="N259" s="87"/>
      <c r="O259" s="87"/>
      <c r="P259" s="87"/>
      <c r="Q259" s="87"/>
      <c r="R259" s="87"/>
      <c r="S259" s="87"/>
      <c r="T259" s="87"/>
      <c r="U259" s="87"/>
      <c r="V259" s="87"/>
      <c r="W259" s="87"/>
      <c r="X259" s="87"/>
      <c r="Y259" s="87"/>
      <c r="Z259" s="87"/>
      <c r="AA259" s="87"/>
    </row>
    <row r="260" spans="1:27" s="155" customFormat="1" ht="15" customHeight="1">
      <c r="A260" s="291" t="s">
        <v>0</v>
      </c>
      <c r="B260" s="352" t="s">
        <v>249</v>
      </c>
      <c r="C260" s="352" t="s">
        <v>311</v>
      </c>
      <c r="D260" s="291" t="s">
        <v>221</v>
      </c>
      <c r="E260" s="293">
        <v>446.94</v>
      </c>
      <c r="F260" s="293">
        <v>446.94</v>
      </c>
      <c r="G260" s="293">
        <f>+Tableau1[[#This Row],[Capacité brute (MW)]]*Tableau1[[#This Row],[Part EDF]]</f>
        <v>446.94</v>
      </c>
      <c r="H260" s="294">
        <v>1952</v>
      </c>
      <c r="I260" s="352">
        <v>1</v>
      </c>
      <c r="J260" s="291" t="s">
        <v>88</v>
      </c>
      <c r="K260" s="291" t="s">
        <v>110</v>
      </c>
      <c r="L260" s="87"/>
      <c r="M260" s="87"/>
      <c r="N260" s="87"/>
      <c r="O260" s="87"/>
      <c r="P260" s="87"/>
      <c r="Q260" s="87"/>
      <c r="R260" s="87"/>
      <c r="S260" s="87"/>
      <c r="T260" s="87"/>
      <c r="U260" s="87"/>
      <c r="V260" s="87"/>
      <c r="W260" s="87"/>
      <c r="X260" s="87"/>
      <c r="Y260" s="87"/>
      <c r="Z260" s="87"/>
      <c r="AA260" s="87"/>
    </row>
    <row r="261" spans="1:27" s="155" customFormat="1" ht="15" customHeight="1">
      <c r="A261" s="291" t="s">
        <v>0</v>
      </c>
      <c r="B261" s="352" t="s">
        <v>249</v>
      </c>
      <c r="C261" s="352" t="s">
        <v>312</v>
      </c>
      <c r="D261" s="291" t="s">
        <v>221</v>
      </c>
      <c r="E261" s="293">
        <v>76.5</v>
      </c>
      <c r="F261" s="293">
        <v>76.5</v>
      </c>
      <c r="G261" s="293">
        <f>+Tableau1[[#This Row],[Capacité brute (MW)]]*Tableau1[[#This Row],[Part EDF]]</f>
        <v>76.5</v>
      </c>
      <c r="H261" s="294">
        <v>1935</v>
      </c>
      <c r="I261" s="352">
        <v>1</v>
      </c>
      <c r="J261" s="291" t="s">
        <v>88</v>
      </c>
      <c r="K261" s="291" t="s">
        <v>110</v>
      </c>
      <c r="L261" s="87"/>
      <c r="M261" s="87"/>
      <c r="N261" s="87"/>
      <c r="O261" s="87"/>
      <c r="P261" s="87"/>
      <c r="Q261" s="87"/>
      <c r="R261" s="87"/>
      <c r="S261" s="87"/>
      <c r="T261" s="87"/>
      <c r="U261" s="87"/>
      <c r="V261" s="87"/>
      <c r="W261" s="87"/>
      <c r="X261" s="87"/>
      <c r="Y261" s="87"/>
      <c r="Z261" s="87"/>
      <c r="AA261" s="87"/>
    </row>
    <row r="262" spans="1:27" s="155" customFormat="1" ht="15" customHeight="1">
      <c r="A262" s="291" t="s">
        <v>0</v>
      </c>
      <c r="B262" s="352" t="s">
        <v>249</v>
      </c>
      <c r="C262" s="352" t="s">
        <v>313</v>
      </c>
      <c r="D262" s="291" t="s">
        <v>221</v>
      </c>
      <c r="E262" s="293">
        <v>96</v>
      </c>
      <c r="F262" s="293">
        <v>96</v>
      </c>
      <c r="G262" s="293">
        <f>+Tableau1[[#This Row],[Capacité brute (MW)]]*Tableau1[[#This Row],[Part EDF]]</f>
        <v>96</v>
      </c>
      <c r="H262" s="294">
        <v>1952</v>
      </c>
      <c r="I262" s="352">
        <v>1</v>
      </c>
      <c r="J262" s="291" t="s">
        <v>88</v>
      </c>
      <c r="K262" s="291" t="s">
        <v>110</v>
      </c>
      <c r="L262" s="87"/>
      <c r="M262" s="87"/>
      <c r="N262" s="87"/>
      <c r="O262" s="87"/>
      <c r="P262" s="87"/>
      <c r="Q262" s="87"/>
      <c r="R262" s="87"/>
      <c r="S262" s="87"/>
      <c r="T262" s="87"/>
      <c r="U262" s="87"/>
      <c r="V262" s="87"/>
      <c r="W262" s="87"/>
      <c r="X262" s="87"/>
      <c r="Y262" s="87"/>
      <c r="Z262" s="87"/>
      <c r="AA262" s="87"/>
    </row>
    <row r="263" spans="1:27" s="155" customFormat="1" ht="15" customHeight="1">
      <c r="A263" s="291" t="s">
        <v>0</v>
      </c>
      <c r="B263" s="352" t="s">
        <v>249</v>
      </c>
      <c r="C263" s="352" t="s">
        <v>314</v>
      </c>
      <c r="D263" s="291" t="s">
        <v>221</v>
      </c>
      <c r="E263" s="293">
        <v>74.569999999999993</v>
      </c>
      <c r="F263" s="293">
        <v>74.569999999999993</v>
      </c>
      <c r="G263" s="293">
        <f>+Tableau1[[#This Row],[Capacité brute (MW)]]*Tableau1[[#This Row],[Part EDF]]</f>
        <v>74.569999999999993</v>
      </c>
      <c r="H263" s="294">
        <v>1927</v>
      </c>
      <c r="I263" s="352">
        <v>1</v>
      </c>
      <c r="J263" s="291" t="s">
        <v>88</v>
      </c>
      <c r="K263" s="291" t="s">
        <v>110</v>
      </c>
      <c r="L263" s="87"/>
      <c r="M263" s="87"/>
      <c r="N263" s="87"/>
      <c r="O263" s="87"/>
      <c r="P263" s="87"/>
      <c r="Q263" s="87"/>
      <c r="R263" s="87"/>
      <c r="S263" s="87"/>
      <c r="T263" s="87"/>
      <c r="U263" s="87"/>
      <c r="V263" s="87"/>
      <c r="W263" s="87"/>
      <c r="X263" s="87"/>
      <c r="Y263" s="87"/>
      <c r="Z263" s="87"/>
      <c r="AA263" s="87"/>
    </row>
    <row r="264" spans="1:27" s="155" customFormat="1" ht="15" customHeight="1">
      <c r="A264" s="291" t="s">
        <v>0</v>
      </c>
      <c r="B264" s="352" t="s">
        <v>249</v>
      </c>
      <c r="C264" s="352" t="s">
        <v>315</v>
      </c>
      <c r="D264" s="291" t="s">
        <v>221</v>
      </c>
      <c r="E264" s="293">
        <v>297</v>
      </c>
      <c r="F264" s="293">
        <v>297</v>
      </c>
      <c r="G264" s="293">
        <f>+Tableau1[[#This Row],[Capacité brute (MW)]]*Tableau1[[#This Row],[Part EDF]]</f>
        <v>297</v>
      </c>
      <c r="H264" s="294">
        <v>1953</v>
      </c>
      <c r="I264" s="352">
        <v>1</v>
      </c>
      <c r="J264" s="291" t="s">
        <v>88</v>
      </c>
      <c r="K264" s="291" t="s">
        <v>110</v>
      </c>
      <c r="L264" s="87"/>
      <c r="M264" s="87"/>
      <c r="N264" s="87"/>
      <c r="O264" s="87"/>
      <c r="P264" s="87"/>
      <c r="Q264" s="87"/>
      <c r="R264" s="87"/>
      <c r="S264" s="87"/>
      <c r="T264" s="87"/>
      <c r="U264" s="87"/>
      <c r="V264" s="87"/>
      <c r="W264" s="87"/>
      <c r="X264" s="87"/>
      <c r="Y264" s="87"/>
      <c r="Z264" s="87"/>
      <c r="AA264" s="87"/>
    </row>
    <row r="265" spans="1:27" s="155" customFormat="1" ht="15" customHeight="1">
      <c r="A265" s="291" t="s">
        <v>0</v>
      </c>
      <c r="B265" s="352" t="s">
        <v>249</v>
      </c>
      <c r="C265" s="352" t="s">
        <v>316</v>
      </c>
      <c r="D265" s="291" t="s">
        <v>221</v>
      </c>
      <c r="E265" s="293">
        <v>98.8</v>
      </c>
      <c r="F265" s="293">
        <v>98.8</v>
      </c>
      <c r="G265" s="293">
        <f>+Tableau1[[#This Row],[Capacité brute (MW)]]*Tableau1[[#This Row],[Part EDF]]</f>
        <v>98.8</v>
      </c>
      <c r="H265" s="294">
        <v>1971</v>
      </c>
      <c r="I265" s="352">
        <v>1</v>
      </c>
      <c r="J265" s="291" t="s">
        <v>88</v>
      </c>
      <c r="K265" s="291" t="s">
        <v>110</v>
      </c>
      <c r="L265" s="87"/>
      <c r="M265" s="87"/>
      <c r="N265" s="87"/>
      <c r="O265" s="87"/>
      <c r="P265" s="87"/>
      <c r="Q265" s="87"/>
      <c r="R265" s="87"/>
      <c r="S265" s="87"/>
      <c r="T265" s="87"/>
      <c r="U265" s="87"/>
      <c r="V265" s="87"/>
      <c r="W265" s="87"/>
      <c r="X265" s="87"/>
      <c r="Y265" s="87"/>
      <c r="Z265" s="87"/>
      <c r="AA265" s="87"/>
    </row>
    <row r="266" spans="1:27" s="155" customFormat="1" ht="15" customHeight="1">
      <c r="A266" s="291" t="s">
        <v>0</v>
      </c>
      <c r="B266" s="352" t="s">
        <v>249</v>
      </c>
      <c r="C266" s="352" t="s">
        <v>317</v>
      </c>
      <c r="D266" s="291" t="s">
        <v>221</v>
      </c>
      <c r="E266" s="293">
        <v>156.18</v>
      </c>
      <c r="F266" s="293">
        <v>156.18</v>
      </c>
      <c r="G266" s="293">
        <f>+Tableau1[[#This Row],[Capacité brute (MW)]]*Tableau1[[#This Row],[Part EDF]]</f>
        <v>156.18</v>
      </c>
      <c r="H266" s="294">
        <v>1961</v>
      </c>
      <c r="I266" s="352">
        <v>1</v>
      </c>
      <c r="J266" s="291" t="s">
        <v>88</v>
      </c>
      <c r="K266" s="291" t="s">
        <v>110</v>
      </c>
      <c r="L266" s="87"/>
      <c r="M266" s="87"/>
      <c r="N266" s="87"/>
      <c r="O266" s="87"/>
      <c r="P266" s="87"/>
      <c r="Q266" s="87"/>
      <c r="R266" s="87"/>
      <c r="S266" s="87"/>
      <c r="T266" s="87"/>
      <c r="U266" s="87"/>
      <c r="V266" s="87"/>
      <c r="W266" s="87"/>
      <c r="X266" s="87"/>
      <c r="Y266" s="87"/>
      <c r="Z266" s="87"/>
      <c r="AA266" s="87"/>
    </row>
    <row r="267" spans="1:27" s="155" customFormat="1" ht="15" customHeight="1">
      <c r="A267" s="291" t="s">
        <v>0</v>
      </c>
      <c r="B267" s="352" t="s">
        <v>249</v>
      </c>
      <c r="C267" s="352" t="s">
        <v>585</v>
      </c>
      <c r="D267" s="291" t="s">
        <v>176</v>
      </c>
      <c r="E267" s="293">
        <v>465</v>
      </c>
      <c r="F267" s="293">
        <v>465</v>
      </c>
      <c r="G267" s="293">
        <f>+Tableau1[[#This Row],[Capacité brute (MW)]]*Tableau1[[#This Row],[Part EDF]]</f>
        <v>465</v>
      </c>
      <c r="H267" s="294">
        <v>2012</v>
      </c>
      <c r="I267" s="352">
        <v>1</v>
      </c>
      <c r="J267" s="291" t="s">
        <v>88</v>
      </c>
      <c r="K267" s="291" t="s">
        <v>110</v>
      </c>
      <c r="L267" s="87"/>
      <c r="M267" s="87"/>
      <c r="N267" s="87"/>
      <c r="O267" s="87"/>
      <c r="P267" s="87"/>
      <c r="Q267" s="87"/>
      <c r="R267" s="87"/>
      <c r="S267" s="87"/>
      <c r="T267" s="87"/>
      <c r="U267" s="87"/>
      <c r="V267" s="87"/>
      <c r="W267" s="87"/>
      <c r="X267" s="87"/>
      <c r="Y267" s="87"/>
      <c r="Z267" s="87"/>
      <c r="AA267" s="87"/>
    </row>
    <row r="268" spans="1:27" s="155" customFormat="1" ht="15" customHeight="1">
      <c r="A268" s="291" t="s">
        <v>0</v>
      </c>
      <c r="B268" s="352" t="s">
        <v>249</v>
      </c>
      <c r="C268" s="352" t="s">
        <v>586</v>
      </c>
      <c r="D268" s="291" t="s">
        <v>176</v>
      </c>
      <c r="E268" s="293">
        <v>465</v>
      </c>
      <c r="F268" s="293">
        <v>465</v>
      </c>
      <c r="G268" s="293">
        <f>+Tableau1[[#This Row],[Capacité brute (MW)]]*Tableau1[[#This Row],[Part EDF]]</f>
        <v>465</v>
      </c>
      <c r="H268" s="294">
        <v>2013</v>
      </c>
      <c r="I268" s="352">
        <v>1</v>
      </c>
      <c r="J268" s="291" t="s">
        <v>88</v>
      </c>
      <c r="K268" s="291" t="s">
        <v>110</v>
      </c>
      <c r="L268" s="87"/>
      <c r="M268" s="87"/>
      <c r="N268" s="87"/>
      <c r="O268" s="87"/>
      <c r="P268" s="87"/>
      <c r="Q268" s="87"/>
      <c r="R268" s="87"/>
      <c r="S268" s="87"/>
      <c r="T268" s="87"/>
      <c r="U268" s="87"/>
      <c r="V268" s="87"/>
      <c r="W268" s="87"/>
      <c r="X268" s="87"/>
      <c r="Y268" s="87"/>
      <c r="Z268" s="87"/>
      <c r="AA268" s="87"/>
    </row>
    <row r="269" spans="1:27" s="155" customFormat="1" ht="15" customHeight="1">
      <c r="A269" s="291" t="s">
        <v>0</v>
      </c>
      <c r="B269" s="352" t="s">
        <v>249</v>
      </c>
      <c r="C269" s="352" t="s">
        <v>318</v>
      </c>
      <c r="D269" s="291" t="s">
        <v>221</v>
      </c>
      <c r="E269" s="293">
        <v>95</v>
      </c>
      <c r="F269" s="293">
        <v>95</v>
      </c>
      <c r="G269" s="293">
        <f>+Tableau1[[#This Row],[Capacité brute (MW)]]*Tableau1[[#This Row],[Part EDF]]</f>
        <v>95</v>
      </c>
      <c r="H269" s="294">
        <v>1966</v>
      </c>
      <c r="I269" s="352">
        <v>1</v>
      </c>
      <c r="J269" s="291" t="s">
        <v>88</v>
      </c>
      <c r="K269" s="291" t="s">
        <v>110</v>
      </c>
      <c r="L269" s="87"/>
      <c r="M269" s="87"/>
      <c r="N269" s="87"/>
      <c r="O269" s="87"/>
      <c r="P269" s="87"/>
      <c r="Q269" s="87"/>
      <c r="R269" s="87"/>
      <c r="S269" s="87"/>
      <c r="T269" s="87"/>
      <c r="U269" s="87"/>
      <c r="V269" s="87"/>
      <c r="W269" s="87"/>
      <c r="X269" s="87"/>
      <c r="Y269" s="87"/>
      <c r="Z269" s="87"/>
      <c r="AA269" s="87"/>
    </row>
    <row r="270" spans="1:27" s="155" customFormat="1" ht="15" customHeight="1">
      <c r="A270" s="291" t="s">
        <v>0</v>
      </c>
      <c r="B270" s="352" t="s">
        <v>249</v>
      </c>
      <c r="C270" s="352" t="s">
        <v>587</v>
      </c>
      <c r="D270" s="291" t="s">
        <v>234</v>
      </c>
      <c r="E270" s="293">
        <v>185</v>
      </c>
      <c r="F270" s="293">
        <v>185</v>
      </c>
      <c r="G270" s="293">
        <f>+Tableau1[[#This Row],[Capacité brute (MW)]]*Tableau1[[#This Row],[Part EDF]]</f>
        <v>185</v>
      </c>
      <c r="H270" s="294">
        <v>2010</v>
      </c>
      <c r="I270" s="352">
        <v>1</v>
      </c>
      <c r="J270" s="291" t="s">
        <v>88</v>
      </c>
      <c r="K270" s="291" t="s">
        <v>110</v>
      </c>
      <c r="L270" s="87"/>
      <c r="M270" s="87"/>
      <c r="N270" s="87"/>
      <c r="O270" s="87"/>
      <c r="P270" s="87"/>
      <c r="Q270" s="87"/>
      <c r="R270" s="87"/>
      <c r="S270" s="87"/>
      <c r="T270" s="87"/>
      <c r="U270" s="87"/>
      <c r="V270" s="87"/>
      <c r="W270" s="87"/>
      <c r="X270" s="87"/>
      <c r="Y270" s="87"/>
      <c r="Z270" s="87"/>
      <c r="AA270" s="87"/>
    </row>
    <row r="271" spans="1:27" s="155" customFormat="1" ht="15" customHeight="1">
      <c r="A271" s="291" t="s">
        <v>0</v>
      </c>
      <c r="B271" s="352" t="s">
        <v>249</v>
      </c>
      <c r="C271" s="352" t="s">
        <v>588</v>
      </c>
      <c r="D271" s="291" t="s">
        <v>234</v>
      </c>
      <c r="E271" s="293">
        <v>185</v>
      </c>
      <c r="F271" s="293">
        <v>185</v>
      </c>
      <c r="G271" s="293">
        <f>+Tableau1[[#This Row],[Capacité brute (MW)]]*Tableau1[[#This Row],[Part EDF]]</f>
        <v>185</v>
      </c>
      <c r="H271" s="294">
        <v>2010</v>
      </c>
      <c r="I271" s="352">
        <v>1</v>
      </c>
      <c r="J271" s="291" t="s">
        <v>88</v>
      </c>
      <c r="K271" s="291" t="s">
        <v>110</v>
      </c>
      <c r="L271" s="87"/>
      <c r="M271" s="87"/>
      <c r="N271" s="87"/>
      <c r="O271" s="87"/>
      <c r="P271" s="87"/>
      <c r="Q271" s="87"/>
      <c r="R271" s="87"/>
      <c r="S271" s="87"/>
      <c r="T271" s="87"/>
      <c r="U271" s="87"/>
      <c r="V271" s="87"/>
      <c r="W271" s="87"/>
      <c r="X271" s="87"/>
      <c r="Y271" s="87"/>
      <c r="Z271" s="87"/>
      <c r="AA271" s="87"/>
    </row>
    <row r="272" spans="1:27" s="155" customFormat="1" ht="15" customHeight="1">
      <c r="A272" s="291" t="s">
        <v>0</v>
      </c>
      <c r="B272" s="352" t="s">
        <v>249</v>
      </c>
      <c r="C272" s="352" t="s">
        <v>319</v>
      </c>
      <c r="D272" s="291" t="s">
        <v>221</v>
      </c>
      <c r="E272" s="293">
        <v>366</v>
      </c>
      <c r="F272" s="293">
        <v>366</v>
      </c>
      <c r="G272" s="293">
        <f>+Tableau1[[#This Row],[Capacité brute (MW)]]*Tableau1[[#This Row],[Part EDF]]</f>
        <v>366</v>
      </c>
      <c r="H272" s="294">
        <v>1962</v>
      </c>
      <c r="I272" s="352">
        <v>1</v>
      </c>
      <c r="J272" s="291" t="s">
        <v>88</v>
      </c>
      <c r="K272" s="291" t="s">
        <v>110</v>
      </c>
      <c r="L272" s="87"/>
      <c r="M272" s="87"/>
      <c r="N272" s="87"/>
      <c r="O272" s="87"/>
      <c r="P272" s="87"/>
      <c r="Q272" s="87"/>
      <c r="R272" s="87"/>
      <c r="S272" s="87"/>
      <c r="T272" s="87"/>
      <c r="U272" s="87"/>
      <c r="V272" s="87"/>
      <c r="W272" s="87"/>
      <c r="X272" s="87"/>
      <c r="Y272" s="87"/>
      <c r="Z272" s="87"/>
      <c r="AA272" s="87"/>
    </row>
    <row r="273" spans="1:27" s="155" customFormat="1" ht="15" customHeight="1">
      <c r="A273" s="291" t="s">
        <v>0</v>
      </c>
      <c r="B273" s="352" t="s">
        <v>249</v>
      </c>
      <c r="C273" s="352" t="s">
        <v>320</v>
      </c>
      <c r="D273" s="291" t="s">
        <v>221</v>
      </c>
      <c r="E273" s="293">
        <v>910</v>
      </c>
      <c r="F273" s="293">
        <v>910</v>
      </c>
      <c r="G273" s="293">
        <f>+Tableau1[[#This Row],[Capacité brute (MW)]]*Tableau1[[#This Row],[Part EDF]]</f>
        <v>910</v>
      </c>
      <c r="H273" s="294">
        <v>1982</v>
      </c>
      <c r="I273" s="352">
        <v>1</v>
      </c>
      <c r="J273" s="291" t="s">
        <v>88</v>
      </c>
      <c r="K273" s="291" t="s">
        <v>110</v>
      </c>
      <c r="L273" s="87"/>
      <c r="M273" s="87"/>
      <c r="N273" s="87"/>
      <c r="O273" s="87"/>
      <c r="P273" s="87"/>
      <c r="Q273" s="87"/>
      <c r="R273" s="87"/>
      <c r="S273" s="87"/>
      <c r="T273" s="87"/>
      <c r="U273" s="87"/>
      <c r="V273" s="87"/>
      <c r="W273" s="87"/>
      <c r="X273" s="87"/>
      <c r="Y273" s="87"/>
      <c r="Z273" s="87"/>
      <c r="AA273" s="87"/>
    </row>
    <row r="274" spans="1:27" s="155" customFormat="1" ht="15" customHeight="1">
      <c r="A274" s="291" t="s">
        <v>0</v>
      </c>
      <c r="B274" s="352" t="s">
        <v>249</v>
      </c>
      <c r="C274" s="352" t="s">
        <v>321</v>
      </c>
      <c r="D274" s="291" t="s">
        <v>221</v>
      </c>
      <c r="E274" s="293">
        <v>131.80000000000001</v>
      </c>
      <c r="F274" s="293">
        <v>131.80000000000001</v>
      </c>
      <c r="G274" s="293">
        <f>+Tableau1[[#This Row],[Capacité brute (MW)]]*Tableau1[[#This Row],[Part EDF]]</f>
        <v>131.80000000000001</v>
      </c>
      <c r="H274" s="294">
        <v>1954</v>
      </c>
      <c r="I274" s="352">
        <v>1</v>
      </c>
      <c r="J274" s="291" t="s">
        <v>88</v>
      </c>
      <c r="K274" s="291" t="s">
        <v>110</v>
      </c>
      <c r="L274" s="87"/>
      <c r="M274" s="87"/>
      <c r="N274" s="87"/>
      <c r="O274" s="87"/>
      <c r="P274" s="87"/>
      <c r="Q274" s="87"/>
      <c r="R274" s="87"/>
      <c r="S274" s="87"/>
      <c r="T274" s="87"/>
      <c r="U274" s="87"/>
      <c r="V274" s="87"/>
      <c r="W274" s="87"/>
      <c r="X274" s="87"/>
      <c r="Y274" s="87"/>
      <c r="Z274" s="87"/>
      <c r="AA274" s="87"/>
    </row>
    <row r="275" spans="1:27" s="155" customFormat="1" ht="15" customHeight="1">
      <c r="A275" s="291" t="s">
        <v>0</v>
      </c>
      <c r="B275" s="291" t="s">
        <v>93</v>
      </c>
      <c r="C275" s="291" t="s">
        <v>190</v>
      </c>
      <c r="D275" s="291" t="s">
        <v>234</v>
      </c>
      <c r="E275" s="356">
        <v>1014.86</v>
      </c>
      <c r="F275" s="356">
        <v>1014.86</v>
      </c>
      <c r="G275" s="356">
        <f>+Tableau1[[#This Row],[Capacité brute (MW)]]*Tableau1[[#This Row],[Part EDF]]</f>
        <v>1014.86</v>
      </c>
      <c r="H275" s="291" t="s">
        <v>190</v>
      </c>
      <c r="I275" s="357">
        <v>1</v>
      </c>
      <c r="J275" s="291" t="s">
        <v>88</v>
      </c>
      <c r="K275" s="291" t="s">
        <v>93</v>
      </c>
      <c r="L275" s="87"/>
      <c r="M275" s="87"/>
      <c r="N275" s="87"/>
      <c r="O275" s="87"/>
      <c r="P275" s="87"/>
      <c r="Q275" s="87"/>
      <c r="R275" s="87"/>
      <c r="S275" s="87"/>
      <c r="T275" s="87"/>
      <c r="U275" s="87"/>
      <c r="V275" s="87"/>
      <c r="W275" s="87"/>
      <c r="X275" s="87"/>
      <c r="Y275" s="87"/>
      <c r="Z275" s="87"/>
      <c r="AA275" s="87"/>
    </row>
    <row r="276" spans="1:27" s="155" customFormat="1" ht="15" customHeight="1">
      <c r="A276" s="291" t="s">
        <v>0</v>
      </c>
      <c r="B276" s="291" t="s">
        <v>93</v>
      </c>
      <c r="C276" s="291" t="s">
        <v>190</v>
      </c>
      <c r="D276" s="291" t="s">
        <v>232</v>
      </c>
      <c r="E276" s="356">
        <v>604.9</v>
      </c>
      <c r="F276" s="356">
        <v>604.9</v>
      </c>
      <c r="G276" s="356">
        <f>+Tableau1[[#This Row],[Capacité brute (MW)]]*Tableau1[[#This Row],[Part EDF]]</f>
        <v>604.9</v>
      </c>
      <c r="H276" s="291" t="s">
        <v>190</v>
      </c>
      <c r="I276" s="357">
        <v>1</v>
      </c>
      <c r="J276" s="291" t="s">
        <v>88</v>
      </c>
      <c r="K276" s="291" t="s">
        <v>93</v>
      </c>
      <c r="L276" s="87"/>
      <c r="M276" s="87"/>
      <c r="N276" s="87"/>
      <c r="O276" s="87"/>
      <c r="P276" s="87"/>
      <c r="Q276" s="87"/>
      <c r="R276" s="87"/>
      <c r="S276" s="87"/>
      <c r="T276" s="87"/>
      <c r="U276" s="87"/>
      <c r="V276" s="87"/>
      <c r="W276" s="87"/>
      <c r="X276" s="87"/>
      <c r="Y276" s="87"/>
      <c r="Z276" s="87"/>
      <c r="AA276" s="87"/>
    </row>
    <row r="277" spans="1:27" s="155" customFormat="1" ht="15" customHeight="1">
      <c r="A277" s="291" t="s">
        <v>206</v>
      </c>
      <c r="B277" s="352" t="s">
        <v>161</v>
      </c>
      <c r="C277" s="352" t="s">
        <v>190</v>
      </c>
      <c r="D277" s="291" t="s">
        <v>279</v>
      </c>
      <c r="E277" s="293">
        <v>4409</v>
      </c>
      <c r="F277" s="293">
        <v>2407</v>
      </c>
      <c r="G277" s="293">
        <v>3337</v>
      </c>
      <c r="H277" s="294" t="s">
        <v>746</v>
      </c>
      <c r="I277" s="352" t="s">
        <v>190</v>
      </c>
      <c r="J277" s="291" t="s">
        <v>88</v>
      </c>
      <c r="K277" s="291" t="s">
        <v>161</v>
      </c>
      <c r="L277" s="87"/>
      <c r="M277" s="87"/>
      <c r="N277" s="87"/>
      <c r="O277" s="87"/>
      <c r="P277" s="87"/>
      <c r="Q277" s="87"/>
      <c r="R277" s="87"/>
      <c r="S277" s="87"/>
      <c r="T277" s="87"/>
      <c r="U277" s="87"/>
      <c r="V277" s="87"/>
      <c r="W277" s="87"/>
      <c r="X277" s="87"/>
      <c r="Y277" s="87"/>
      <c r="Z277" s="87"/>
      <c r="AA277" s="87"/>
    </row>
    <row r="278" spans="1:27" s="155" customFormat="1" ht="15" customHeight="1">
      <c r="A278" s="291" t="s">
        <v>0</v>
      </c>
      <c r="B278" s="291" t="s">
        <v>93</v>
      </c>
      <c r="C278" s="291" t="s">
        <v>190</v>
      </c>
      <c r="D278" s="291" t="s">
        <v>231</v>
      </c>
      <c r="E278" s="356">
        <v>177.82</v>
      </c>
      <c r="F278" s="356">
        <v>177.82</v>
      </c>
      <c r="G278" s="356">
        <f>+Tableau1[[#This Row],[Capacité brute (MW)]]*Tableau1[[#This Row],[Part EDF]]</f>
        <v>177.82</v>
      </c>
      <c r="H278" s="291" t="s">
        <v>190</v>
      </c>
      <c r="I278" s="357">
        <v>1</v>
      </c>
      <c r="J278" s="291" t="s">
        <v>88</v>
      </c>
      <c r="K278" s="291" t="s">
        <v>93</v>
      </c>
      <c r="L278" s="87"/>
      <c r="M278" s="87"/>
      <c r="N278" s="87"/>
      <c r="O278" s="87"/>
      <c r="P278" s="87"/>
      <c r="Q278" s="87"/>
      <c r="R278" s="87"/>
      <c r="S278" s="87"/>
      <c r="T278" s="87"/>
      <c r="U278" s="87"/>
      <c r="V278" s="87"/>
      <c r="W278" s="87"/>
      <c r="X278" s="87"/>
      <c r="Y278" s="87"/>
      <c r="Z278" s="87"/>
      <c r="AA278" s="87"/>
    </row>
    <row r="279" spans="1:27" s="155" customFormat="1" ht="15" customHeight="1">
      <c r="A279" s="291" t="s">
        <v>0</v>
      </c>
      <c r="B279" s="352" t="s">
        <v>161</v>
      </c>
      <c r="C279" s="352" t="s">
        <v>190</v>
      </c>
      <c r="D279" s="291" t="s">
        <v>216</v>
      </c>
      <c r="E279" s="293">
        <v>426</v>
      </c>
      <c r="F279" s="293">
        <v>311</v>
      </c>
      <c r="G279" s="293">
        <v>368</v>
      </c>
      <c r="H279" s="294" t="s">
        <v>754</v>
      </c>
      <c r="I279" s="352" t="s">
        <v>190</v>
      </c>
      <c r="J279" s="291" t="s">
        <v>88</v>
      </c>
      <c r="K279" s="291" t="s">
        <v>161</v>
      </c>
      <c r="L279" s="87"/>
      <c r="M279" s="87"/>
      <c r="N279" s="87"/>
      <c r="O279" s="87"/>
      <c r="P279" s="87"/>
      <c r="Q279" s="87"/>
      <c r="R279" s="87"/>
      <c r="S279" s="87"/>
      <c r="T279" s="87"/>
      <c r="U279" s="87"/>
      <c r="V279" s="87"/>
      <c r="W279" s="87"/>
      <c r="X279" s="87"/>
      <c r="Y279" s="87"/>
      <c r="Z279" s="87"/>
      <c r="AA279" s="87"/>
    </row>
    <row r="280" spans="1:27" s="155" customFormat="1" ht="15" customHeight="1">
      <c r="A280" s="291" t="s">
        <v>0</v>
      </c>
      <c r="B280" s="291" t="s">
        <v>93</v>
      </c>
      <c r="C280" s="291" t="s">
        <v>190</v>
      </c>
      <c r="D280" s="291" t="s">
        <v>216</v>
      </c>
      <c r="E280" s="356">
        <v>6.56</v>
      </c>
      <c r="F280" s="356">
        <v>6.56</v>
      </c>
      <c r="G280" s="356">
        <f>+Tableau1[[#This Row],[Capacité brute (MW)]]*Tableau1[[#This Row],[Part EDF]]</f>
        <v>6.56</v>
      </c>
      <c r="H280" s="291" t="s">
        <v>190</v>
      </c>
      <c r="I280" s="357">
        <v>1</v>
      </c>
      <c r="J280" s="291" t="s">
        <v>88</v>
      </c>
      <c r="K280" s="291" t="s">
        <v>93</v>
      </c>
      <c r="L280" s="87"/>
      <c r="M280" s="87"/>
      <c r="N280" s="87"/>
      <c r="O280" s="87"/>
      <c r="P280" s="87"/>
      <c r="Q280" s="87"/>
      <c r="R280" s="87"/>
      <c r="S280" s="87"/>
      <c r="T280" s="87"/>
      <c r="U280" s="87"/>
      <c r="V280" s="87"/>
      <c r="W280" s="87"/>
      <c r="X280" s="87"/>
      <c r="Y280" s="87"/>
      <c r="Z280" s="87"/>
      <c r="AA280" s="87"/>
    </row>
    <row r="281" spans="1:27" s="155" customFormat="1" ht="15" customHeight="1">
      <c r="A281" s="291" t="s">
        <v>0</v>
      </c>
      <c r="B281" s="352" t="s">
        <v>249</v>
      </c>
      <c r="C281" s="352" t="s">
        <v>227</v>
      </c>
      <c r="D281" s="291" t="s">
        <v>279</v>
      </c>
      <c r="E281" s="293">
        <v>12</v>
      </c>
      <c r="F281" s="293">
        <v>12</v>
      </c>
      <c r="G281" s="293">
        <f>+Tableau1[[#This Row],[Capacité brute (MW)]]*Tableau1[[#This Row],[Part EDF]]</f>
        <v>12</v>
      </c>
      <c r="H281" s="294" t="s">
        <v>227</v>
      </c>
      <c r="I281" s="352">
        <v>1</v>
      </c>
      <c r="J281" s="291" t="s">
        <v>88</v>
      </c>
      <c r="K281" s="291" t="s">
        <v>110</v>
      </c>
      <c r="L281" s="87"/>
      <c r="M281" s="87"/>
      <c r="N281" s="87"/>
      <c r="O281" s="87"/>
      <c r="P281" s="87"/>
      <c r="Q281" s="87"/>
      <c r="R281" s="87"/>
      <c r="S281" s="87"/>
      <c r="T281" s="87"/>
      <c r="U281" s="87"/>
      <c r="V281" s="87"/>
      <c r="W281" s="87"/>
      <c r="X281" s="87"/>
      <c r="Y281" s="87"/>
      <c r="Z281" s="87"/>
      <c r="AA281" s="87"/>
    </row>
    <row r="282" spans="1:27" s="155" customFormat="1" ht="15" customHeight="1">
      <c r="A282" s="291" t="s">
        <v>0</v>
      </c>
      <c r="B282" s="352" t="s">
        <v>249</v>
      </c>
      <c r="C282" s="352" t="s">
        <v>322</v>
      </c>
      <c r="D282" s="291" t="s">
        <v>221</v>
      </c>
      <c r="E282" s="293">
        <v>54</v>
      </c>
      <c r="F282" s="293">
        <v>54</v>
      </c>
      <c r="G282" s="293">
        <f>+Tableau1[[#This Row],[Capacité brute (MW)]]*Tableau1[[#This Row],[Part EDF]]</f>
        <v>54</v>
      </c>
      <c r="H282" s="294">
        <v>1953</v>
      </c>
      <c r="I282" s="352">
        <v>1</v>
      </c>
      <c r="J282" s="291" t="s">
        <v>88</v>
      </c>
      <c r="K282" s="291" t="s">
        <v>110</v>
      </c>
      <c r="L282" s="87"/>
      <c r="M282" s="87"/>
      <c r="N282" s="87"/>
      <c r="O282" s="87"/>
      <c r="P282" s="87"/>
      <c r="Q282" s="87"/>
      <c r="R282" s="87"/>
      <c r="S282" s="87"/>
      <c r="T282" s="87"/>
      <c r="U282" s="87"/>
      <c r="V282" s="87"/>
      <c r="W282" s="87"/>
      <c r="X282" s="87"/>
      <c r="Y282" s="87"/>
      <c r="Z282" s="87"/>
      <c r="AA282" s="87"/>
    </row>
    <row r="283" spans="1:27" s="155" customFormat="1" ht="15" customHeight="1">
      <c r="A283" s="291" t="s">
        <v>0</v>
      </c>
      <c r="B283" s="352" t="s">
        <v>249</v>
      </c>
      <c r="C283" s="352" t="s">
        <v>558</v>
      </c>
      <c r="D283" s="291" t="s">
        <v>181</v>
      </c>
      <c r="E283" s="293">
        <v>1310</v>
      </c>
      <c r="F283" s="293">
        <v>1310</v>
      </c>
      <c r="G283" s="293">
        <f>+Tableau1[[#This Row],[Capacité brute (MW)]]*Tableau1[[#This Row],[Part EDF]]</f>
        <v>1310</v>
      </c>
      <c r="H283" s="294">
        <v>1988</v>
      </c>
      <c r="I283" s="352">
        <v>1</v>
      </c>
      <c r="J283" s="291" t="s">
        <v>88</v>
      </c>
      <c r="K283" s="291" t="s">
        <v>110</v>
      </c>
      <c r="L283" s="87"/>
      <c r="M283" s="87"/>
      <c r="N283" s="87"/>
      <c r="O283" s="87"/>
      <c r="P283" s="87"/>
      <c r="Q283" s="87"/>
      <c r="R283" s="87"/>
      <c r="S283" s="87"/>
      <c r="T283" s="87"/>
      <c r="U283" s="87"/>
      <c r="V283" s="87"/>
      <c r="W283" s="87"/>
      <c r="X283" s="87"/>
      <c r="Y283" s="87"/>
      <c r="Z283" s="87"/>
      <c r="AA283" s="87"/>
    </row>
    <row r="284" spans="1:27" s="155" customFormat="1" ht="15" customHeight="1">
      <c r="A284" s="291" t="s">
        <v>0</v>
      </c>
      <c r="B284" s="352" t="s">
        <v>249</v>
      </c>
      <c r="C284" s="352" t="s">
        <v>559</v>
      </c>
      <c r="D284" s="291" t="s">
        <v>181</v>
      </c>
      <c r="E284" s="293">
        <v>1310</v>
      </c>
      <c r="F284" s="293">
        <v>1310</v>
      </c>
      <c r="G284" s="293">
        <f>+Tableau1[[#This Row],[Capacité brute (MW)]]*Tableau1[[#This Row],[Part EDF]]</f>
        <v>1310</v>
      </c>
      <c r="H284" s="294">
        <v>1989</v>
      </c>
      <c r="I284" s="352">
        <v>1</v>
      </c>
      <c r="J284" s="291" t="s">
        <v>88</v>
      </c>
      <c r="K284" s="291" t="s">
        <v>110</v>
      </c>
      <c r="L284" s="87"/>
      <c r="M284" s="87"/>
      <c r="N284" s="87"/>
      <c r="O284" s="87"/>
      <c r="P284" s="87"/>
      <c r="Q284" s="87"/>
      <c r="R284" s="87"/>
      <c r="S284" s="87"/>
      <c r="T284" s="87"/>
      <c r="U284" s="87"/>
      <c r="V284" s="87"/>
      <c r="W284" s="87"/>
      <c r="X284" s="87"/>
      <c r="Y284" s="87"/>
      <c r="Z284" s="87"/>
      <c r="AA284" s="87"/>
    </row>
    <row r="285" spans="1:27" s="155" customFormat="1" ht="15" customHeight="1">
      <c r="A285" s="291" t="s">
        <v>0</v>
      </c>
      <c r="B285" s="352" t="s">
        <v>249</v>
      </c>
      <c r="C285" s="352" t="s">
        <v>323</v>
      </c>
      <c r="D285" s="291" t="s">
        <v>221</v>
      </c>
      <c r="E285" s="293">
        <v>187.52</v>
      </c>
      <c r="F285" s="293">
        <v>187.52</v>
      </c>
      <c r="G285" s="293">
        <f>+Tableau1[[#This Row],[Capacité brute (MW)]]*Tableau1[[#This Row],[Part EDF]]</f>
        <v>187.52</v>
      </c>
      <c r="H285" s="294">
        <v>1962</v>
      </c>
      <c r="I285" s="352">
        <v>1</v>
      </c>
      <c r="J285" s="291" t="s">
        <v>88</v>
      </c>
      <c r="K285" s="291" t="s">
        <v>110</v>
      </c>
      <c r="L285" s="87"/>
      <c r="M285" s="87"/>
      <c r="N285" s="87"/>
      <c r="O285" s="87"/>
      <c r="P285" s="87"/>
      <c r="Q285" s="87"/>
      <c r="R285" s="87"/>
      <c r="S285" s="87"/>
      <c r="T285" s="87"/>
      <c r="U285" s="87"/>
      <c r="V285" s="87"/>
      <c r="W285" s="87"/>
      <c r="X285" s="87"/>
      <c r="Y285" s="87"/>
      <c r="Z285" s="87"/>
      <c r="AA285" s="87"/>
    </row>
    <row r="286" spans="1:27" s="155" customFormat="1" ht="15" customHeight="1">
      <c r="A286" s="291" t="s">
        <v>0</v>
      </c>
      <c r="B286" s="352" t="s">
        <v>249</v>
      </c>
      <c r="C286" s="352" t="s">
        <v>324</v>
      </c>
      <c r="D286" s="291" t="s">
        <v>221</v>
      </c>
      <c r="E286" s="293">
        <v>71.680000000000007</v>
      </c>
      <c r="F286" s="293">
        <v>71.680000000000007</v>
      </c>
      <c r="G286" s="293">
        <f>+Tableau1[[#This Row],[Capacité brute (MW)]]*Tableau1[[#This Row],[Part EDF]]</f>
        <v>71.680000000000007</v>
      </c>
      <c r="H286" s="294">
        <v>1970</v>
      </c>
      <c r="I286" s="352">
        <v>1</v>
      </c>
      <c r="J286" s="291" t="s">
        <v>88</v>
      </c>
      <c r="K286" s="291" t="s">
        <v>110</v>
      </c>
      <c r="L286" s="87"/>
      <c r="M286" s="87"/>
      <c r="N286" s="87"/>
      <c r="O286" s="87"/>
      <c r="P286" s="87"/>
      <c r="Q286" s="87"/>
      <c r="R286" s="87"/>
      <c r="S286" s="87"/>
      <c r="T286" s="87"/>
      <c r="U286" s="87"/>
      <c r="V286" s="87"/>
      <c r="W286" s="87"/>
      <c r="X286" s="87"/>
      <c r="Y286" s="87"/>
      <c r="Z286" s="87"/>
      <c r="AA286" s="87"/>
    </row>
    <row r="287" spans="1:27" s="155" customFormat="1" ht="15" customHeight="1">
      <c r="A287" s="291" t="s">
        <v>0</v>
      </c>
      <c r="B287" s="352" t="s">
        <v>249</v>
      </c>
      <c r="C287" s="352" t="s">
        <v>325</v>
      </c>
      <c r="D287" s="291" t="s">
        <v>221</v>
      </c>
      <c r="E287" s="293">
        <v>88.8</v>
      </c>
      <c r="F287" s="293">
        <v>88.8</v>
      </c>
      <c r="G287" s="293">
        <f>+Tableau1[[#This Row],[Capacité brute (MW)]]*Tableau1[[#This Row],[Part EDF]]</f>
        <v>88.8</v>
      </c>
      <c r="H287" s="294">
        <v>1958</v>
      </c>
      <c r="I287" s="352">
        <v>1</v>
      </c>
      <c r="J287" s="291" t="s">
        <v>88</v>
      </c>
      <c r="K287" s="291" t="s">
        <v>110</v>
      </c>
      <c r="L287" s="87"/>
      <c r="M287" s="87"/>
      <c r="N287" s="87"/>
      <c r="O287" s="87"/>
      <c r="P287" s="87"/>
      <c r="Q287" s="87"/>
      <c r="R287" s="87"/>
      <c r="S287" s="87"/>
      <c r="T287" s="87"/>
      <c r="U287" s="87"/>
      <c r="V287" s="87"/>
      <c r="W287" s="87"/>
      <c r="X287" s="87"/>
      <c r="Y287" s="87"/>
      <c r="Z287" s="87"/>
      <c r="AA287" s="87"/>
    </row>
    <row r="288" spans="1:27" s="155" customFormat="1" ht="15" customHeight="1">
      <c r="A288" s="291" t="s">
        <v>0</v>
      </c>
      <c r="B288" s="352" t="s">
        <v>249</v>
      </c>
      <c r="C288" s="352" t="s">
        <v>326</v>
      </c>
      <c r="D288" s="291" t="s">
        <v>221</v>
      </c>
      <c r="E288" s="293">
        <v>156</v>
      </c>
      <c r="F288" s="293">
        <v>156</v>
      </c>
      <c r="G288" s="293">
        <f>+Tableau1[[#This Row],[Capacité brute (MW)]]*Tableau1[[#This Row],[Part EDF]]</f>
        <v>156</v>
      </c>
      <c r="H288" s="294">
        <v>1952</v>
      </c>
      <c r="I288" s="352">
        <v>1</v>
      </c>
      <c r="J288" s="291" t="s">
        <v>88</v>
      </c>
      <c r="K288" s="291" t="s">
        <v>110</v>
      </c>
      <c r="L288" s="87"/>
      <c r="M288" s="87"/>
      <c r="N288" s="87"/>
      <c r="O288" s="87"/>
      <c r="P288" s="87"/>
      <c r="Q288" s="87"/>
      <c r="R288" s="87"/>
      <c r="S288" s="87"/>
      <c r="T288" s="87"/>
      <c r="U288" s="87"/>
      <c r="V288" s="87"/>
      <c r="W288" s="87"/>
      <c r="X288" s="87"/>
      <c r="Y288" s="87"/>
      <c r="Z288" s="87"/>
      <c r="AA288" s="87"/>
    </row>
    <row r="289" spans="1:27" s="155" customFormat="1" ht="15" customHeight="1">
      <c r="A289" s="291" t="s">
        <v>0</v>
      </c>
      <c r="B289" s="352" t="s">
        <v>249</v>
      </c>
      <c r="C289" s="352" t="s">
        <v>560</v>
      </c>
      <c r="D289" s="291" t="s">
        <v>181</v>
      </c>
      <c r="E289" s="293">
        <v>1330</v>
      </c>
      <c r="F289" s="293">
        <v>1330</v>
      </c>
      <c r="G289" s="293">
        <f>+Tableau1[[#This Row],[Capacité brute (MW)]]*Tableau1[[#This Row],[Part EDF]]</f>
        <v>1330</v>
      </c>
      <c r="H289" s="294">
        <v>1985</v>
      </c>
      <c r="I289" s="352">
        <v>1</v>
      </c>
      <c r="J289" s="291" t="s">
        <v>88</v>
      </c>
      <c r="K289" s="291" t="s">
        <v>110</v>
      </c>
      <c r="L289" s="87"/>
      <c r="M289" s="87"/>
      <c r="N289" s="87"/>
      <c r="O289" s="87"/>
      <c r="P289" s="87"/>
      <c r="Q289" s="87"/>
      <c r="R289" s="87"/>
      <c r="S289" s="87"/>
      <c r="T289" s="87"/>
      <c r="U289" s="87"/>
      <c r="V289" s="87"/>
      <c r="W289" s="87"/>
      <c r="X289" s="87"/>
      <c r="Y289" s="87"/>
      <c r="Z289" s="87"/>
      <c r="AA289" s="87"/>
    </row>
    <row r="290" spans="1:27" s="155" customFormat="1" ht="15" customHeight="1">
      <c r="A290" s="291" t="s">
        <v>0</v>
      </c>
      <c r="B290" s="352" t="s">
        <v>249</v>
      </c>
      <c r="C290" s="352" t="s">
        <v>561</v>
      </c>
      <c r="D290" s="291" t="s">
        <v>181</v>
      </c>
      <c r="E290" s="293">
        <v>1330</v>
      </c>
      <c r="F290" s="293">
        <v>1330</v>
      </c>
      <c r="G290" s="293">
        <f>+Tableau1[[#This Row],[Capacité brute (MW)]]*Tableau1[[#This Row],[Part EDF]]</f>
        <v>1330</v>
      </c>
      <c r="H290" s="294">
        <v>1985</v>
      </c>
      <c r="I290" s="352">
        <v>1</v>
      </c>
      <c r="J290" s="291" t="s">
        <v>88</v>
      </c>
      <c r="K290" s="291" t="s">
        <v>110</v>
      </c>
      <c r="L290" s="87"/>
      <c r="M290" s="87"/>
      <c r="N290" s="87"/>
      <c r="O290" s="87"/>
      <c r="P290" s="87"/>
      <c r="Q290" s="87"/>
      <c r="R290" s="87"/>
      <c r="S290" s="87"/>
      <c r="T290" s="87"/>
      <c r="U290" s="87"/>
      <c r="V290" s="87"/>
      <c r="W290" s="87"/>
      <c r="X290" s="87"/>
      <c r="Y290" s="87"/>
      <c r="Z290" s="87"/>
      <c r="AA290" s="87"/>
    </row>
    <row r="291" spans="1:27" s="155" customFormat="1" ht="15" customHeight="1">
      <c r="A291" s="291" t="s">
        <v>0</v>
      </c>
      <c r="B291" s="352" t="s">
        <v>249</v>
      </c>
      <c r="C291" s="352" t="s">
        <v>562</v>
      </c>
      <c r="D291" s="291" t="s">
        <v>181</v>
      </c>
      <c r="E291" s="293">
        <v>1330</v>
      </c>
      <c r="F291" s="293">
        <v>1330</v>
      </c>
      <c r="G291" s="293">
        <f>+Tableau1[[#This Row],[Capacité brute (MW)]]*Tableau1[[#This Row],[Part EDF]]</f>
        <v>1330</v>
      </c>
      <c r="H291" s="294">
        <v>1986</v>
      </c>
      <c r="I291" s="352">
        <v>1</v>
      </c>
      <c r="J291" s="291" t="s">
        <v>88</v>
      </c>
      <c r="K291" s="291" t="s">
        <v>110</v>
      </c>
      <c r="L291" s="87"/>
      <c r="M291" s="87"/>
      <c r="N291" s="87"/>
      <c r="O291" s="87"/>
      <c r="P291" s="87"/>
      <c r="Q291" s="87"/>
      <c r="R291" s="87"/>
      <c r="S291" s="87"/>
      <c r="T291" s="87"/>
      <c r="U291" s="87"/>
      <c r="V291" s="87"/>
      <c r="W291" s="87"/>
      <c r="X291" s="87"/>
      <c r="Y291" s="87"/>
      <c r="Z291" s="87"/>
      <c r="AA291" s="87"/>
    </row>
    <row r="292" spans="1:27" s="155" customFormat="1" ht="15" customHeight="1">
      <c r="A292" s="291" t="s">
        <v>0</v>
      </c>
      <c r="B292" s="352" t="s">
        <v>249</v>
      </c>
      <c r="C292" s="352" t="s">
        <v>563</v>
      </c>
      <c r="D292" s="291" t="s">
        <v>181</v>
      </c>
      <c r="E292" s="293">
        <v>1330</v>
      </c>
      <c r="F292" s="293">
        <v>1330</v>
      </c>
      <c r="G292" s="293">
        <f>+Tableau1[[#This Row],[Capacité brute (MW)]]*Tableau1[[#This Row],[Part EDF]]</f>
        <v>1330</v>
      </c>
      <c r="H292" s="294">
        <v>1986</v>
      </c>
      <c r="I292" s="352">
        <v>1</v>
      </c>
      <c r="J292" s="291" t="s">
        <v>88</v>
      </c>
      <c r="K292" s="291" t="s">
        <v>110</v>
      </c>
      <c r="L292" s="87"/>
      <c r="M292" s="87"/>
      <c r="N292" s="87"/>
      <c r="O292" s="87"/>
      <c r="P292" s="87"/>
      <c r="Q292" s="87"/>
      <c r="R292" s="87"/>
      <c r="S292" s="87"/>
      <c r="T292" s="87"/>
      <c r="U292" s="87"/>
      <c r="V292" s="87"/>
      <c r="W292" s="87"/>
      <c r="X292" s="87"/>
      <c r="Y292" s="87"/>
      <c r="Z292" s="87"/>
      <c r="AA292" s="87"/>
    </row>
    <row r="293" spans="1:27" s="155" customFormat="1" ht="15" customHeight="1">
      <c r="A293" s="291" t="s">
        <v>0</v>
      </c>
      <c r="B293" s="352" t="s">
        <v>249</v>
      </c>
      <c r="C293" s="352" t="s">
        <v>327</v>
      </c>
      <c r="D293" s="291" t="s">
        <v>221</v>
      </c>
      <c r="E293" s="293">
        <v>104</v>
      </c>
      <c r="F293" s="293">
        <v>104</v>
      </c>
      <c r="G293" s="293">
        <f>+Tableau1[[#This Row],[Capacité brute (MW)]]*Tableau1[[#This Row],[Part EDF]]</f>
        <v>104</v>
      </c>
      <c r="H293" s="294">
        <v>1951</v>
      </c>
      <c r="I293" s="352">
        <v>1</v>
      </c>
      <c r="J293" s="291" t="s">
        <v>88</v>
      </c>
      <c r="K293" s="291" t="s">
        <v>110</v>
      </c>
      <c r="L293" s="87"/>
      <c r="M293" s="87"/>
      <c r="N293" s="87"/>
      <c r="O293" s="87"/>
      <c r="P293" s="87"/>
      <c r="Q293" s="87"/>
      <c r="R293" s="87"/>
      <c r="S293" s="87"/>
      <c r="T293" s="87"/>
      <c r="U293" s="87"/>
      <c r="V293" s="87"/>
      <c r="W293" s="87"/>
      <c r="X293" s="87"/>
      <c r="Y293" s="87"/>
      <c r="Z293" s="87"/>
      <c r="AA293" s="87"/>
    </row>
    <row r="294" spans="1:27" s="155" customFormat="1" ht="15" customHeight="1">
      <c r="A294" s="291" t="s">
        <v>0</v>
      </c>
      <c r="B294" s="352" t="s">
        <v>249</v>
      </c>
      <c r="C294" s="352" t="s">
        <v>564</v>
      </c>
      <c r="D294" s="291" t="s">
        <v>181</v>
      </c>
      <c r="E294" s="293">
        <v>1330</v>
      </c>
      <c r="F294" s="293">
        <v>1330</v>
      </c>
      <c r="G294" s="293">
        <f>+Tableau1[[#This Row],[Capacité brute (MW)]]*Tableau1[[#This Row],[Part EDF]]</f>
        <v>1330</v>
      </c>
      <c r="H294" s="294">
        <v>1990</v>
      </c>
      <c r="I294" s="352">
        <v>1</v>
      </c>
      <c r="J294" s="291" t="s">
        <v>88</v>
      </c>
      <c r="K294" s="291" t="s">
        <v>110</v>
      </c>
      <c r="L294" s="87"/>
      <c r="M294" s="87"/>
      <c r="N294" s="87"/>
      <c r="O294" s="87"/>
      <c r="P294" s="87"/>
      <c r="Q294" s="87"/>
      <c r="R294" s="87"/>
      <c r="S294" s="87"/>
      <c r="T294" s="87"/>
      <c r="U294" s="87"/>
      <c r="V294" s="87"/>
      <c r="W294" s="87"/>
      <c r="X294" s="87"/>
      <c r="Y294" s="87"/>
      <c r="Z294" s="87"/>
      <c r="AA294" s="87"/>
    </row>
    <row r="295" spans="1:27" s="155" customFormat="1" ht="15" customHeight="1">
      <c r="A295" s="291" t="s">
        <v>0</v>
      </c>
      <c r="B295" s="352" t="s">
        <v>249</v>
      </c>
      <c r="C295" s="352" t="s">
        <v>565</v>
      </c>
      <c r="D295" s="291" t="s">
        <v>181</v>
      </c>
      <c r="E295" s="293">
        <v>1330</v>
      </c>
      <c r="F295" s="293">
        <v>1330</v>
      </c>
      <c r="G295" s="293">
        <f>+Tableau1[[#This Row],[Capacité brute (MW)]]*Tableau1[[#This Row],[Part EDF]]</f>
        <v>1330</v>
      </c>
      <c r="H295" s="294">
        <v>1992</v>
      </c>
      <c r="I295" s="352">
        <v>1</v>
      </c>
      <c r="J295" s="291" t="s">
        <v>88</v>
      </c>
      <c r="K295" s="291" t="s">
        <v>110</v>
      </c>
      <c r="L295" s="87"/>
      <c r="M295" s="87"/>
      <c r="N295" s="87"/>
      <c r="O295" s="87"/>
      <c r="P295" s="87"/>
      <c r="Q295" s="87"/>
      <c r="R295" s="87"/>
      <c r="S295" s="87"/>
      <c r="T295" s="87"/>
      <c r="U295" s="87"/>
      <c r="V295" s="87"/>
      <c r="W295" s="87"/>
      <c r="X295" s="87"/>
      <c r="Y295" s="87"/>
      <c r="Z295" s="87"/>
      <c r="AA295" s="87"/>
    </row>
    <row r="296" spans="1:27" s="155" customFormat="1" ht="15" customHeight="1">
      <c r="A296" s="291" t="s">
        <v>0</v>
      </c>
      <c r="B296" s="352" t="s">
        <v>249</v>
      </c>
      <c r="C296" s="352" t="s">
        <v>328</v>
      </c>
      <c r="D296" s="291" t="s">
        <v>221</v>
      </c>
      <c r="E296" s="293">
        <v>60.5</v>
      </c>
      <c r="F296" s="293">
        <v>60.5</v>
      </c>
      <c r="G296" s="293">
        <f>+Tableau1[[#This Row],[Capacité brute (MW)]]*Tableau1[[#This Row],[Part EDF]]</f>
        <v>60.5</v>
      </c>
      <c r="H296" s="294">
        <v>1951</v>
      </c>
      <c r="I296" s="352">
        <v>1</v>
      </c>
      <c r="J296" s="291" t="s">
        <v>88</v>
      </c>
      <c r="K296" s="291" t="s">
        <v>110</v>
      </c>
      <c r="L296" s="87"/>
      <c r="M296" s="87"/>
      <c r="N296" s="87"/>
      <c r="O296" s="87"/>
      <c r="P296" s="87"/>
      <c r="Q296" s="87"/>
      <c r="R296" s="87"/>
      <c r="S296" s="87"/>
      <c r="T296" s="87"/>
      <c r="U296" s="87"/>
      <c r="V296" s="87"/>
      <c r="W296" s="87"/>
      <c r="X296" s="87"/>
      <c r="Y296" s="87"/>
      <c r="Z296" s="87"/>
      <c r="AA296" s="87"/>
    </row>
    <row r="297" spans="1:27" s="155" customFormat="1" ht="15" customHeight="1">
      <c r="A297" s="291" t="s">
        <v>0</v>
      </c>
      <c r="B297" s="352" t="s">
        <v>249</v>
      </c>
      <c r="C297" s="352" t="s">
        <v>329</v>
      </c>
      <c r="D297" s="291" t="s">
        <v>221</v>
      </c>
      <c r="E297" s="293">
        <v>109.4</v>
      </c>
      <c r="F297" s="293">
        <v>109.4</v>
      </c>
      <c r="G297" s="293">
        <f>+Tableau1[[#This Row],[Capacité brute (MW)]]*Tableau1[[#This Row],[Part EDF]]</f>
        <v>109.4</v>
      </c>
      <c r="H297" s="294">
        <v>1965</v>
      </c>
      <c r="I297" s="352">
        <v>1</v>
      </c>
      <c r="J297" s="291" t="s">
        <v>88</v>
      </c>
      <c r="K297" s="291" t="s">
        <v>110</v>
      </c>
      <c r="L297" s="87"/>
      <c r="M297" s="87"/>
      <c r="N297" s="87"/>
      <c r="O297" s="87"/>
      <c r="P297" s="87"/>
      <c r="Q297" s="87"/>
      <c r="R297" s="87"/>
      <c r="S297" s="87"/>
      <c r="T297" s="87"/>
      <c r="U297" s="87"/>
      <c r="V297" s="87"/>
      <c r="W297" s="87"/>
      <c r="X297" s="87"/>
      <c r="Y297" s="87"/>
      <c r="Z297" s="87"/>
      <c r="AA297" s="87"/>
    </row>
    <row r="298" spans="1:27" s="155" customFormat="1" ht="15" customHeight="1">
      <c r="A298" s="291" t="s">
        <v>0</v>
      </c>
      <c r="B298" s="319" t="s">
        <v>722</v>
      </c>
      <c r="C298" s="319" t="s">
        <v>250</v>
      </c>
      <c r="D298" s="291" t="s">
        <v>216</v>
      </c>
      <c r="E298" s="293">
        <v>41.05</v>
      </c>
      <c r="F298" s="293">
        <v>41.05</v>
      </c>
      <c r="G298" s="293">
        <v>67</v>
      </c>
      <c r="H298" s="294" t="s">
        <v>227</v>
      </c>
      <c r="I298" s="294" t="s">
        <v>227</v>
      </c>
      <c r="J298" s="294" t="s">
        <v>227</v>
      </c>
      <c r="K298" s="291" t="s">
        <v>110</v>
      </c>
      <c r="L298" s="87"/>
      <c r="M298" s="87"/>
      <c r="N298" s="87"/>
      <c r="O298" s="87"/>
      <c r="P298" s="87"/>
      <c r="Q298" s="87"/>
      <c r="R298" s="87"/>
      <c r="S298" s="87"/>
      <c r="T298" s="87"/>
      <c r="U298" s="87"/>
      <c r="V298" s="87"/>
      <c r="W298" s="87"/>
      <c r="X298" s="87"/>
      <c r="Y298" s="87"/>
      <c r="Z298" s="87"/>
      <c r="AA298" s="87"/>
    </row>
    <row r="299" spans="1:27" s="155" customFormat="1" ht="15" customHeight="1">
      <c r="A299" s="291" t="s">
        <v>0</v>
      </c>
      <c r="B299" s="352" t="s">
        <v>249</v>
      </c>
      <c r="C299" s="352" t="s">
        <v>330</v>
      </c>
      <c r="D299" s="291" t="s">
        <v>221</v>
      </c>
      <c r="E299" s="293">
        <v>51.3</v>
      </c>
      <c r="F299" s="293">
        <v>51.3</v>
      </c>
      <c r="G299" s="293">
        <f>+Tableau1[[#This Row],[Capacité brute (MW)]]*Tableau1[[#This Row],[Part EDF]]</f>
        <v>51.3</v>
      </c>
      <c r="H299" s="294">
        <v>1944</v>
      </c>
      <c r="I299" s="352">
        <v>1</v>
      </c>
      <c r="J299" s="291" t="s">
        <v>88</v>
      </c>
      <c r="K299" s="291" t="s">
        <v>110</v>
      </c>
      <c r="L299" s="87"/>
      <c r="M299" s="87"/>
      <c r="N299" s="87"/>
      <c r="O299" s="87"/>
      <c r="P299" s="87"/>
      <c r="Q299" s="87"/>
      <c r="R299" s="87"/>
      <c r="S299" s="87"/>
      <c r="T299" s="87"/>
      <c r="U299" s="87"/>
      <c r="V299" s="87"/>
      <c r="W299" s="87"/>
      <c r="X299" s="87"/>
      <c r="Y299" s="87"/>
      <c r="Z299" s="87"/>
      <c r="AA299" s="87"/>
    </row>
    <row r="300" spans="1:27" s="155" customFormat="1" ht="15" customHeight="1">
      <c r="A300" s="291" t="s">
        <v>0</v>
      </c>
      <c r="B300" s="352" t="s">
        <v>249</v>
      </c>
      <c r="C300" s="352" t="s">
        <v>331</v>
      </c>
      <c r="D300" s="291" t="s">
        <v>221</v>
      </c>
      <c r="E300" s="293">
        <v>56.23</v>
      </c>
      <c r="F300" s="293">
        <v>56.23</v>
      </c>
      <c r="G300" s="293">
        <f>+Tableau1[[#This Row],[Capacité brute (MW)]]*Tableau1[[#This Row],[Part EDF]]</f>
        <v>56.23</v>
      </c>
      <c r="H300" s="294">
        <v>1941</v>
      </c>
      <c r="I300" s="352">
        <v>1</v>
      </c>
      <c r="J300" s="291" t="s">
        <v>88</v>
      </c>
      <c r="K300" s="291" t="s">
        <v>110</v>
      </c>
      <c r="L300" s="87"/>
      <c r="M300" s="87"/>
      <c r="N300" s="87"/>
      <c r="O300" s="87"/>
      <c r="P300" s="87"/>
      <c r="Q300" s="87"/>
      <c r="R300" s="87"/>
      <c r="S300" s="87"/>
      <c r="T300" s="87"/>
      <c r="U300" s="87"/>
      <c r="V300" s="87"/>
      <c r="W300" s="87"/>
      <c r="X300" s="87"/>
      <c r="Y300" s="87"/>
      <c r="Z300" s="87"/>
      <c r="AA300" s="87"/>
    </row>
    <row r="301" spans="1:27" s="155" customFormat="1" ht="15" customHeight="1">
      <c r="A301" s="291" t="s">
        <v>0</v>
      </c>
      <c r="B301" s="352" t="s">
        <v>249</v>
      </c>
      <c r="C301" s="352" t="s">
        <v>332</v>
      </c>
      <c r="D301" s="291" t="s">
        <v>221</v>
      </c>
      <c r="E301" s="293">
        <v>189.2</v>
      </c>
      <c r="F301" s="293">
        <v>189.2</v>
      </c>
      <c r="G301" s="293">
        <f>+Tableau1[[#This Row],[Capacité brute (MW)]]*Tableau1[[#This Row],[Part EDF]]</f>
        <v>189.2</v>
      </c>
      <c r="H301" s="294">
        <v>1955</v>
      </c>
      <c r="I301" s="352">
        <v>1</v>
      </c>
      <c r="J301" s="291" t="s">
        <v>88</v>
      </c>
      <c r="K301" s="291" t="s">
        <v>110</v>
      </c>
      <c r="L301" s="87"/>
      <c r="M301" s="87"/>
      <c r="N301" s="87"/>
      <c r="O301" s="87"/>
      <c r="P301" s="87"/>
      <c r="Q301" s="87"/>
      <c r="R301" s="87"/>
      <c r="S301" s="87"/>
      <c r="T301" s="87"/>
      <c r="U301" s="87"/>
      <c r="V301" s="87"/>
      <c r="W301" s="87"/>
      <c r="X301" s="87"/>
      <c r="Y301" s="87"/>
      <c r="Z301" s="87"/>
      <c r="AA301" s="87"/>
    </row>
    <row r="302" spans="1:27" customFormat="1">
      <c r="A302" s="291" t="s">
        <v>0</v>
      </c>
      <c r="B302" s="352" t="s">
        <v>249</v>
      </c>
      <c r="C302" s="352" t="s">
        <v>333</v>
      </c>
      <c r="D302" s="291" t="s">
        <v>770</v>
      </c>
      <c r="E302" s="293">
        <v>240</v>
      </c>
      <c r="F302" s="293">
        <v>240</v>
      </c>
      <c r="G302" s="293">
        <f>+Tableau1[[#This Row],[Capacité brute (MW)]]*Tableau1[[#This Row],[Part EDF]]</f>
        <v>240</v>
      </c>
      <c r="H302" s="294">
        <v>1966</v>
      </c>
      <c r="I302" s="352">
        <v>1</v>
      </c>
      <c r="J302" s="291" t="s">
        <v>88</v>
      </c>
      <c r="K302" s="291" t="s">
        <v>110</v>
      </c>
      <c r="L302" s="87"/>
    </row>
    <row r="303" spans="1:27" s="155" customFormat="1" ht="15" customHeight="1">
      <c r="A303" s="291" t="s">
        <v>0</v>
      </c>
      <c r="B303" s="352" t="s">
        <v>249</v>
      </c>
      <c r="C303" s="352" t="s">
        <v>334</v>
      </c>
      <c r="D303" s="291" t="s">
        <v>221</v>
      </c>
      <c r="E303" s="293">
        <v>124</v>
      </c>
      <c r="F303" s="293">
        <v>124</v>
      </c>
      <c r="G303" s="293">
        <f>+Tableau1[[#This Row],[Capacité brute (MW)]]*Tableau1[[#This Row],[Part EDF]]</f>
        <v>124</v>
      </c>
      <c r="H303" s="294">
        <v>1954</v>
      </c>
      <c r="I303" s="352">
        <v>1</v>
      </c>
      <c r="J303" s="291" t="s">
        <v>88</v>
      </c>
      <c r="K303" s="291" t="s">
        <v>110</v>
      </c>
      <c r="L303" s="87"/>
      <c r="M303" s="87"/>
      <c r="N303" s="87"/>
      <c r="O303" s="87"/>
      <c r="P303" s="87"/>
      <c r="Q303" s="87"/>
      <c r="R303" s="87"/>
      <c r="S303" s="87"/>
      <c r="T303" s="87"/>
      <c r="U303" s="87"/>
      <c r="V303" s="87"/>
      <c r="W303" s="87"/>
      <c r="X303" s="87"/>
      <c r="Y303" s="87"/>
      <c r="Z303" s="87"/>
      <c r="AA303" s="87"/>
    </row>
    <row r="304" spans="1:27" customFormat="1">
      <c r="A304" s="291" t="s">
        <v>0</v>
      </c>
      <c r="B304" s="352" t="s">
        <v>249</v>
      </c>
      <c r="C304" s="352" t="s">
        <v>335</v>
      </c>
      <c r="D304" s="291" t="s">
        <v>221</v>
      </c>
      <c r="E304" s="293">
        <v>808</v>
      </c>
      <c r="F304" s="293">
        <v>808</v>
      </c>
      <c r="G304" s="293">
        <f>+Tableau1[[#This Row],[Capacité brute (MW)]]*Tableau1[[#This Row],[Part EDF]]</f>
        <v>808</v>
      </c>
      <c r="H304" s="294">
        <v>1976</v>
      </c>
      <c r="I304" s="352">
        <v>1</v>
      </c>
      <c r="J304" s="291" t="s">
        <v>88</v>
      </c>
      <c r="K304" s="291" t="s">
        <v>110</v>
      </c>
      <c r="L304" s="87"/>
    </row>
    <row r="305" spans="1:27" customFormat="1">
      <c r="A305" s="291" t="s">
        <v>0</v>
      </c>
      <c r="B305" s="352" t="s">
        <v>249</v>
      </c>
      <c r="C305" s="352" t="s">
        <v>336</v>
      </c>
      <c r="D305" s="291" t="s">
        <v>221</v>
      </c>
      <c r="E305" s="293">
        <v>152</v>
      </c>
      <c r="F305" s="293">
        <v>152</v>
      </c>
      <c r="G305" s="293">
        <f>+Tableau1[[#This Row],[Capacité brute (MW)]]*Tableau1[[#This Row],[Part EDF]]</f>
        <v>152</v>
      </c>
      <c r="H305" s="294">
        <v>1963</v>
      </c>
      <c r="I305" s="352">
        <v>1</v>
      </c>
      <c r="J305" s="291" t="s">
        <v>88</v>
      </c>
      <c r="K305" s="291" t="s">
        <v>110</v>
      </c>
      <c r="L305" s="87"/>
    </row>
    <row r="306" spans="1:27" s="155" customFormat="1" ht="15" customHeight="1">
      <c r="A306" s="291" t="s">
        <v>0</v>
      </c>
      <c r="B306" s="352" t="s">
        <v>249</v>
      </c>
      <c r="C306" s="352" t="s">
        <v>337</v>
      </c>
      <c r="D306" s="291" t="s">
        <v>221</v>
      </c>
      <c r="E306" s="293">
        <v>159</v>
      </c>
      <c r="F306" s="293">
        <v>159</v>
      </c>
      <c r="G306" s="293">
        <f>+Tableau1[[#This Row],[Capacité brute (MW)]]*Tableau1[[#This Row],[Part EDF]]</f>
        <v>159</v>
      </c>
      <c r="H306" s="294">
        <v>1966</v>
      </c>
      <c r="I306" s="352">
        <v>1</v>
      </c>
      <c r="J306" s="291" t="s">
        <v>88</v>
      </c>
      <c r="K306" s="291" t="s">
        <v>110</v>
      </c>
      <c r="L306" s="87"/>
      <c r="M306" s="87"/>
      <c r="N306" s="87"/>
      <c r="O306" s="87"/>
      <c r="P306" s="87"/>
      <c r="Q306" s="87"/>
      <c r="R306" s="87"/>
      <c r="S306" s="87"/>
      <c r="T306" s="87"/>
      <c r="U306" s="87"/>
      <c r="V306" s="87"/>
      <c r="W306" s="87"/>
      <c r="X306" s="87"/>
      <c r="Y306" s="87"/>
      <c r="Z306" s="87"/>
      <c r="AA306" s="87"/>
    </row>
    <row r="307" spans="1:27" s="155" customFormat="1" ht="15" customHeight="1">
      <c r="A307" s="291" t="s">
        <v>0</v>
      </c>
      <c r="B307" s="352" t="s">
        <v>249</v>
      </c>
      <c r="C307" s="352" t="s">
        <v>338</v>
      </c>
      <c r="D307" s="291" t="s">
        <v>221</v>
      </c>
      <c r="E307" s="293">
        <v>132.27000000000001</v>
      </c>
      <c r="F307" s="293">
        <v>132.27000000000001</v>
      </c>
      <c r="G307" s="293">
        <f>+Tableau1[[#This Row],[Capacité brute (MW)]]*Tableau1[[#This Row],[Part EDF]]</f>
        <v>132.27000000000001</v>
      </c>
      <c r="H307" s="294">
        <v>1975</v>
      </c>
      <c r="I307" s="352">
        <v>1</v>
      </c>
      <c r="J307" s="291" t="s">
        <v>88</v>
      </c>
      <c r="K307" s="291" t="s">
        <v>110</v>
      </c>
      <c r="L307" s="87"/>
      <c r="M307" s="87"/>
      <c r="N307" s="87"/>
      <c r="O307" s="87"/>
      <c r="P307" s="87"/>
      <c r="Q307" s="87"/>
      <c r="R307" s="87"/>
      <c r="S307" s="87"/>
      <c r="T307" s="87"/>
      <c r="U307" s="87"/>
      <c r="V307" s="87"/>
      <c r="W307" s="87"/>
      <c r="X307" s="87"/>
      <c r="Y307" s="87"/>
      <c r="Z307" s="87"/>
      <c r="AA307" s="87"/>
    </row>
    <row r="308" spans="1:27" s="155" customFormat="1" ht="15" customHeight="1">
      <c r="A308" s="291" t="s">
        <v>0</v>
      </c>
      <c r="B308" s="352" t="s">
        <v>249</v>
      </c>
      <c r="C308" s="352" t="s">
        <v>339</v>
      </c>
      <c r="D308" s="291" t="s">
        <v>221</v>
      </c>
      <c r="E308" s="293">
        <v>146</v>
      </c>
      <c r="F308" s="293">
        <v>146</v>
      </c>
      <c r="G308" s="293">
        <f>+Tableau1[[#This Row],[Capacité brute (MW)]]*Tableau1[[#This Row],[Part EDF]]</f>
        <v>146</v>
      </c>
      <c r="H308" s="294">
        <v>1963</v>
      </c>
      <c r="I308" s="352">
        <v>1</v>
      </c>
      <c r="J308" s="291" t="s">
        <v>88</v>
      </c>
      <c r="K308" s="291" t="s">
        <v>110</v>
      </c>
      <c r="L308" s="87"/>
      <c r="M308" s="87"/>
      <c r="N308" s="87"/>
      <c r="O308" s="87"/>
      <c r="P308" s="87"/>
      <c r="Q308" s="87"/>
      <c r="R308" s="87"/>
      <c r="S308" s="87"/>
      <c r="T308" s="87"/>
      <c r="U308" s="87"/>
      <c r="V308" s="87"/>
      <c r="W308" s="87"/>
      <c r="X308" s="87"/>
      <c r="Y308" s="87"/>
      <c r="Z308" s="87"/>
      <c r="AA308" s="87"/>
    </row>
    <row r="309" spans="1:27" s="155" customFormat="1" ht="15" customHeight="1">
      <c r="A309" s="291" t="s">
        <v>0</v>
      </c>
      <c r="B309" s="352" t="s">
        <v>249</v>
      </c>
      <c r="C309" s="352" t="s">
        <v>340</v>
      </c>
      <c r="D309" s="291" t="s">
        <v>221</v>
      </c>
      <c r="E309" s="293">
        <v>103.25</v>
      </c>
      <c r="F309" s="293">
        <v>103.25</v>
      </c>
      <c r="G309" s="293">
        <f>+Tableau1[[#This Row],[Capacité brute (MW)]]*Tableau1[[#This Row],[Part EDF]]</f>
        <v>103.25</v>
      </c>
      <c r="H309" s="294">
        <v>1945</v>
      </c>
      <c r="I309" s="352">
        <v>1</v>
      </c>
      <c r="J309" s="291" t="s">
        <v>88</v>
      </c>
      <c r="K309" s="291" t="s">
        <v>110</v>
      </c>
      <c r="L309" s="87"/>
      <c r="M309" s="87"/>
      <c r="N309" s="87"/>
      <c r="O309" s="87"/>
      <c r="P309" s="87"/>
      <c r="Q309" s="87"/>
      <c r="R309" s="87"/>
      <c r="S309" s="87"/>
      <c r="T309" s="87"/>
      <c r="U309" s="87"/>
      <c r="V309" s="87"/>
      <c r="W309" s="87"/>
      <c r="X309" s="87"/>
      <c r="Y309" s="87"/>
      <c r="Z309" s="87"/>
      <c r="AA309" s="87"/>
    </row>
    <row r="310" spans="1:27" s="155" customFormat="1" ht="15" customHeight="1">
      <c r="A310" s="291" t="s">
        <v>0</v>
      </c>
      <c r="B310" s="352" t="s">
        <v>249</v>
      </c>
      <c r="C310" s="352" t="s">
        <v>341</v>
      </c>
      <c r="D310" s="291" t="s">
        <v>221</v>
      </c>
      <c r="E310" s="293">
        <v>51.23</v>
      </c>
      <c r="F310" s="293">
        <v>51.23</v>
      </c>
      <c r="G310" s="293">
        <f>+Tableau1[[#This Row],[Capacité brute (MW)]]*Tableau1[[#This Row],[Part EDF]]</f>
        <v>51.23</v>
      </c>
      <c r="H310" s="294">
        <v>1969</v>
      </c>
      <c r="I310" s="352">
        <v>1</v>
      </c>
      <c r="J310" s="291" t="s">
        <v>88</v>
      </c>
      <c r="K310" s="291" t="s">
        <v>110</v>
      </c>
      <c r="L310" s="87"/>
      <c r="M310" s="87"/>
      <c r="N310" s="87"/>
      <c r="O310" s="87"/>
      <c r="P310" s="87"/>
      <c r="Q310" s="87"/>
      <c r="R310" s="87"/>
      <c r="S310" s="87"/>
      <c r="T310" s="87"/>
      <c r="U310" s="87"/>
      <c r="V310" s="87"/>
      <c r="W310" s="87"/>
      <c r="X310" s="87"/>
      <c r="Y310" s="87"/>
      <c r="Z310" s="87"/>
      <c r="AA310" s="87"/>
    </row>
    <row r="311" spans="1:27" s="155" customFormat="1" ht="15" customHeight="1">
      <c r="A311" s="291" t="s">
        <v>0</v>
      </c>
      <c r="B311" s="352" t="s">
        <v>249</v>
      </c>
      <c r="C311" s="352" t="s">
        <v>342</v>
      </c>
      <c r="D311" s="291" t="s">
        <v>221</v>
      </c>
      <c r="E311" s="293">
        <v>62.55</v>
      </c>
      <c r="F311" s="293">
        <v>62.55</v>
      </c>
      <c r="G311" s="293">
        <f>+Tableau1[[#This Row],[Capacité brute (MW)]]*Tableau1[[#This Row],[Part EDF]]</f>
        <v>62.55</v>
      </c>
      <c r="H311" s="294">
        <v>1964</v>
      </c>
      <c r="I311" s="352">
        <v>1</v>
      </c>
      <c r="J311" s="291" t="s">
        <v>88</v>
      </c>
      <c r="K311" s="291" t="s">
        <v>110</v>
      </c>
      <c r="L311" s="87"/>
      <c r="M311" s="87"/>
      <c r="N311" s="87"/>
      <c r="O311" s="87"/>
      <c r="P311" s="87"/>
      <c r="Q311" s="87"/>
      <c r="R311" s="87"/>
      <c r="S311" s="87"/>
      <c r="T311" s="87"/>
      <c r="U311" s="87"/>
      <c r="V311" s="87"/>
      <c r="W311" s="87"/>
      <c r="X311" s="87"/>
      <c r="Y311" s="87"/>
      <c r="Z311" s="87"/>
      <c r="AA311" s="87"/>
    </row>
    <row r="312" spans="1:27" s="155" customFormat="1" ht="15" customHeight="1">
      <c r="A312" s="291" t="s">
        <v>0</v>
      </c>
      <c r="B312" s="352" t="s">
        <v>249</v>
      </c>
      <c r="C312" s="352" t="s">
        <v>343</v>
      </c>
      <c r="D312" s="291" t="s">
        <v>221</v>
      </c>
      <c r="E312" s="293">
        <v>116</v>
      </c>
      <c r="F312" s="293">
        <v>116</v>
      </c>
      <c r="G312" s="293">
        <f>+Tableau1[[#This Row],[Capacité brute (MW)]]*Tableau1[[#This Row],[Part EDF]]</f>
        <v>116</v>
      </c>
      <c r="H312" s="294">
        <v>1983</v>
      </c>
      <c r="I312" s="352">
        <v>1</v>
      </c>
      <c r="J312" s="291" t="s">
        <v>88</v>
      </c>
      <c r="K312" s="291" t="s">
        <v>110</v>
      </c>
      <c r="L312" s="87"/>
      <c r="M312" s="87"/>
      <c r="N312" s="87"/>
      <c r="O312" s="87"/>
      <c r="P312" s="87"/>
      <c r="Q312" s="87"/>
      <c r="R312" s="87"/>
      <c r="S312" s="87"/>
      <c r="T312" s="87"/>
      <c r="U312" s="87"/>
      <c r="V312" s="87"/>
      <c r="W312" s="87"/>
      <c r="X312" s="87"/>
      <c r="Y312" s="87"/>
      <c r="Z312" s="87"/>
      <c r="AA312" s="87"/>
    </row>
    <row r="313" spans="1:27" s="155" customFormat="1" ht="15" customHeight="1">
      <c r="A313" s="291" t="s">
        <v>0</v>
      </c>
      <c r="B313" s="352" t="s">
        <v>249</v>
      </c>
      <c r="C313" s="352" t="s">
        <v>344</v>
      </c>
      <c r="D313" s="291" t="s">
        <v>221</v>
      </c>
      <c r="E313" s="293">
        <v>52.1</v>
      </c>
      <c r="F313" s="293">
        <v>52.1</v>
      </c>
      <c r="G313" s="293">
        <f>+Tableau1[[#This Row],[Capacité brute (MW)]]*Tableau1[[#This Row],[Part EDF]]</f>
        <v>52.1</v>
      </c>
      <c r="H313" s="294">
        <v>1960</v>
      </c>
      <c r="I313" s="352">
        <v>1</v>
      </c>
      <c r="J313" s="291" t="s">
        <v>88</v>
      </c>
      <c r="K313" s="291" t="s">
        <v>110</v>
      </c>
      <c r="L313" s="87"/>
      <c r="M313" s="87"/>
      <c r="N313" s="87"/>
      <c r="O313" s="87"/>
      <c r="P313" s="87"/>
      <c r="Q313" s="87"/>
      <c r="R313" s="87"/>
      <c r="S313" s="87"/>
      <c r="T313" s="87"/>
      <c r="U313" s="87"/>
      <c r="V313" s="87"/>
      <c r="W313" s="87"/>
      <c r="X313" s="87"/>
      <c r="Y313" s="87"/>
      <c r="Z313" s="87"/>
      <c r="AA313" s="87"/>
    </row>
    <row r="314" spans="1:27" s="155" customFormat="1" ht="15" customHeight="1">
      <c r="A314" s="291" t="s">
        <v>0</v>
      </c>
      <c r="B314" s="352" t="s">
        <v>249</v>
      </c>
      <c r="C314" s="352" t="s">
        <v>345</v>
      </c>
      <c r="D314" s="291" t="s">
        <v>221</v>
      </c>
      <c r="E314" s="293">
        <v>101</v>
      </c>
      <c r="F314" s="293">
        <v>101</v>
      </c>
      <c r="G314" s="293">
        <f>+Tableau1[[#This Row],[Capacité brute (MW)]]*Tableau1[[#This Row],[Part EDF]]</f>
        <v>101</v>
      </c>
      <c r="H314" s="294">
        <v>1957</v>
      </c>
      <c r="I314" s="352">
        <v>1</v>
      </c>
      <c r="J314" s="291" t="s">
        <v>88</v>
      </c>
      <c r="K314" s="291" t="s">
        <v>110</v>
      </c>
      <c r="L314" s="87"/>
      <c r="M314" s="87"/>
      <c r="N314" s="87"/>
      <c r="O314" s="87"/>
      <c r="P314" s="87"/>
      <c r="Q314" s="87"/>
      <c r="R314" s="87"/>
      <c r="S314" s="87"/>
      <c r="T314" s="87"/>
      <c r="U314" s="87"/>
      <c r="V314" s="87"/>
      <c r="W314" s="87"/>
      <c r="X314" s="87"/>
      <c r="Y314" s="87"/>
      <c r="Z314" s="87"/>
      <c r="AA314" s="87"/>
    </row>
    <row r="315" spans="1:27" s="155" customFormat="1" ht="15" customHeight="1">
      <c r="A315" s="291" t="s">
        <v>0</v>
      </c>
      <c r="B315" s="352" t="s">
        <v>249</v>
      </c>
      <c r="C315" s="352" t="s">
        <v>346</v>
      </c>
      <c r="D315" s="291" t="s">
        <v>221</v>
      </c>
      <c r="E315" s="293">
        <v>78</v>
      </c>
      <c r="F315" s="293">
        <v>78</v>
      </c>
      <c r="G315" s="293">
        <f>+Tableau1[[#This Row],[Capacité brute (MW)]]*Tableau1[[#This Row],[Part EDF]]</f>
        <v>78</v>
      </c>
      <c r="H315" s="294">
        <v>1976</v>
      </c>
      <c r="I315" s="352">
        <v>1</v>
      </c>
      <c r="J315" s="291" t="s">
        <v>88</v>
      </c>
      <c r="K315" s="291" t="s">
        <v>110</v>
      </c>
      <c r="L315" s="87"/>
      <c r="M315" s="87"/>
      <c r="N315" s="87"/>
      <c r="O315" s="87"/>
      <c r="P315" s="87"/>
      <c r="Q315" s="87"/>
      <c r="R315" s="87"/>
      <c r="S315" s="87"/>
      <c r="T315" s="87"/>
      <c r="U315" s="87"/>
      <c r="V315" s="87"/>
      <c r="W315" s="87"/>
      <c r="X315" s="87"/>
      <c r="Y315" s="87"/>
      <c r="Z315" s="87"/>
      <c r="AA315" s="87"/>
    </row>
    <row r="316" spans="1:27" s="155" customFormat="1" ht="15" customHeight="1">
      <c r="A316" s="291" t="s">
        <v>0</v>
      </c>
      <c r="B316" s="352" t="s">
        <v>249</v>
      </c>
      <c r="C316" s="352" t="s">
        <v>347</v>
      </c>
      <c r="D316" s="291" t="s">
        <v>221</v>
      </c>
      <c r="E316" s="293">
        <v>96</v>
      </c>
      <c r="F316" s="293">
        <v>96</v>
      </c>
      <c r="G316" s="293">
        <f>+Tableau1[[#This Row],[Capacité brute (MW)]]*Tableau1[[#This Row],[Part EDF]]</f>
        <v>96</v>
      </c>
      <c r="H316" s="294">
        <v>1966</v>
      </c>
      <c r="I316" s="352">
        <v>1</v>
      </c>
      <c r="J316" s="291" t="s">
        <v>88</v>
      </c>
      <c r="K316" s="291" t="s">
        <v>110</v>
      </c>
      <c r="L316" s="87"/>
      <c r="M316" s="87"/>
      <c r="N316" s="87"/>
      <c r="O316" s="87"/>
      <c r="P316" s="87"/>
      <c r="Q316" s="87"/>
      <c r="R316" s="87"/>
      <c r="S316" s="87"/>
      <c r="T316" s="87"/>
      <c r="U316" s="87"/>
      <c r="V316" s="87"/>
      <c r="W316" s="87"/>
      <c r="X316" s="87"/>
      <c r="Y316" s="87"/>
      <c r="Z316" s="87"/>
      <c r="AA316" s="87"/>
    </row>
    <row r="317" spans="1:27" s="155" customFormat="1" ht="15" customHeight="1">
      <c r="A317" s="291" t="s">
        <v>0</v>
      </c>
      <c r="B317" s="352" t="s">
        <v>249</v>
      </c>
      <c r="C317" s="352" t="s">
        <v>348</v>
      </c>
      <c r="D317" s="291" t="s">
        <v>221</v>
      </c>
      <c r="E317" s="293">
        <v>183</v>
      </c>
      <c r="F317" s="293">
        <v>183</v>
      </c>
      <c r="G317" s="293">
        <f>+Tableau1[[#This Row],[Capacité brute (MW)]]*Tableau1[[#This Row],[Part EDF]]</f>
        <v>183</v>
      </c>
      <c r="H317" s="294">
        <v>1934</v>
      </c>
      <c r="I317" s="352">
        <v>1</v>
      </c>
      <c r="J317" s="291" t="s">
        <v>88</v>
      </c>
      <c r="K317" s="291" t="s">
        <v>110</v>
      </c>
      <c r="L317" s="87"/>
      <c r="M317" s="87"/>
      <c r="N317" s="87"/>
      <c r="O317" s="87"/>
      <c r="P317" s="87"/>
      <c r="Q317" s="87"/>
      <c r="R317" s="87"/>
      <c r="S317" s="87"/>
      <c r="T317" s="87"/>
      <c r="U317" s="87"/>
      <c r="V317" s="87"/>
      <c r="W317" s="87"/>
      <c r="X317" s="87"/>
      <c r="Y317" s="87"/>
      <c r="Z317" s="87"/>
      <c r="AA317" s="87"/>
    </row>
    <row r="318" spans="1:27" s="155" customFormat="1" ht="15" customHeight="1">
      <c r="A318" s="291" t="s">
        <v>0</v>
      </c>
      <c r="B318" s="352" t="s">
        <v>249</v>
      </c>
      <c r="C318" s="352" t="s">
        <v>349</v>
      </c>
      <c r="D318" s="291" t="s">
        <v>221</v>
      </c>
      <c r="E318" s="293">
        <v>384</v>
      </c>
      <c r="F318" s="293">
        <v>384</v>
      </c>
      <c r="G318" s="293">
        <f>+Tableau1[[#This Row],[Capacité brute (MW)]]*Tableau1[[#This Row],[Part EDF]]</f>
        <v>384</v>
      </c>
      <c r="H318" s="294">
        <v>1960</v>
      </c>
      <c r="I318" s="352">
        <v>1</v>
      </c>
      <c r="J318" s="291" t="s">
        <v>88</v>
      </c>
      <c r="K318" s="291" t="s">
        <v>110</v>
      </c>
      <c r="L318" s="87"/>
      <c r="M318" s="87"/>
      <c r="N318" s="87"/>
      <c r="O318" s="87"/>
      <c r="P318" s="87"/>
      <c r="Q318" s="87"/>
      <c r="R318" s="87"/>
      <c r="S318" s="87"/>
      <c r="T318" s="87"/>
      <c r="U318" s="87"/>
      <c r="V318" s="87"/>
      <c r="W318" s="87"/>
      <c r="X318" s="87"/>
      <c r="Y318" s="87"/>
      <c r="Z318" s="87"/>
      <c r="AA318" s="87"/>
    </row>
    <row r="319" spans="1:27" s="155" customFormat="1" ht="15" customHeight="1">
      <c r="A319" s="291" t="s">
        <v>0</v>
      </c>
      <c r="B319" s="352" t="s">
        <v>249</v>
      </c>
      <c r="C319" s="352" t="s">
        <v>350</v>
      </c>
      <c r="D319" s="291" t="s">
        <v>221</v>
      </c>
      <c r="E319" s="293">
        <v>240</v>
      </c>
      <c r="F319" s="293">
        <v>240</v>
      </c>
      <c r="G319" s="293">
        <f>+Tableau1[[#This Row],[Capacité brute (MW)]]*Tableau1[[#This Row],[Part EDF]]</f>
        <v>240</v>
      </c>
      <c r="H319" s="294">
        <v>1975</v>
      </c>
      <c r="I319" s="352">
        <v>1</v>
      </c>
      <c r="J319" s="291" t="s">
        <v>88</v>
      </c>
      <c r="K319" s="291" t="s">
        <v>110</v>
      </c>
      <c r="L319" s="87"/>
      <c r="M319" s="87"/>
      <c r="N319" s="87"/>
      <c r="O319" s="87"/>
      <c r="P319" s="87"/>
      <c r="Q319" s="87"/>
      <c r="R319" s="87"/>
      <c r="S319" s="87"/>
      <c r="T319" s="87"/>
      <c r="U319" s="87"/>
      <c r="V319" s="87"/>
      <c r="W319" s="87"/>
      <c r="X319" s="87"/>
      <c r="Y319" s="87"/>
      <c r="Z319" s="87"/>
      <c r="AA319" s="87"/>
    </row>
    <row r="320" spans="1:27" s="155" customFormat="1" ht="15" customHeight="1">
      <c r="A320" s="291" t="s">
        <v>0</v>
      </c>
      <c r="B320" s="352" t="s">
        <v>249</v>
      </c>
      <c r="C320" s="352" t="s">
        <v>566</v>
      </c>
      <c r="D320" s="291" t="s">
        <v>181</v>
      </c>
      <c r="E320" s="293">
        <v>1335</v>
      </c>
      <c r="F320" s="293">
        <v>1335</v>
      </c>
      <c r="G320" s="293">
        <f>+Tableau1[[#This Row],[Capacité brute (MW)]]*Tableau1[[#This Row],[Part EDF]]</f>
        <v>1335</v>
      </c>
      <c r="H320" s="294">
        <v>1986</v>
      </c>
      <c r="I320" s="352">
        <v>1</v>
      </c>
      <c r="J320" s="291" t="s">
        <v>88</v>
      </c>
      <c r="K320" s="291" t="s">
        <v>110</v>
      </c>
      <c r="L320" s="87"/>
      <c r="M320" s="87"/>
      <c r="N320" s="87"/>
      <c r="O320" s="87"/>
      <c r="P320" s="87"/>
      <c r="Q320" s="87"/>
      <c r="R320" s="87"/>
      <c r="S320" s="87"/>
      <c r="T320" s="87"/>
      <c r="U320" s="87"/>
      <c r="V320" s="87"/>
      <c r="W320" s="87"/>
      <c r="X320" s="87"/>
      <c r="Y320" s="87"/>
      <c r="Z320" s="87"/>
      <c r="AA320" s="87"/>
    </row>
    <row r="321" spans="1:27" s="155" customFormat="1" ht="15" customHeight="1">
      <c r="A321" s="291" t="s">
        <v>0</v>
      </c>
      <c r="B321" s="352" t="s">
        <v>249</v>
      </c>
      <c r="C321" s="352" t="s">
        <v>567</v>
      </c>
      <c r="D321" s="291" t="s">
        <v>181</v>
      </c>
      <c r="E321" s="293">
        <v>1335</v>
      </c>
      <c r="F321" s="293">
        <v>1335</v>
      </c>
      <c r="G321" s="293">
        <f>+Tableau1[[#This Row],[Capacité brute (MW)]]*Tableau1[[#This Row],[Part EDF]]</f>
        <v>1335</v>
      </c>
      <c r="H321" s="294">
        <v>1987</v>
      </c>
      <c r="I321" s="352">
        <v>1</v>
      </c>
      <c r="J321" s="291" t="s">
        <v>88</v>
      </c>
      <c r="K321" s="291" t="s">
        <v>110</v>
      </c>
      <c r="L321" s="87"/>
      <c r="M321" s="87"/>
      <c r="N321" s="87"/>
      <c r="O321" s="87"/>
      <c r="P321" s="87"/>
      <c r="Q321" s="87"/>
      <c r="R321" s="87"/>
      <c r="S321" s="87"/>
      <c r="T321" s="87"/>
      <c r="U321" s="87"/>
      <c r="V321" s="87"/>
      <c r="W321" s="87"/>
      <c r="X321" s="87"/>
      <c r="Y321" s="87"/>
      <c r="Z321" s="87"/>
      <c r="AA321" s="87"/>
    </row>
    <row r="322" spans="1:27" s="155" customFormat="1" ht="15" customHeight="1">
      <c r="A322" s="291" t="s">
        <v>0</v>
      </c>
      <c r="B322" s="352" t="s">
        <v>249</v>
      </c>
      <c r="C322" s="352" t="s">
        <v>568</v>
      </c>
      <c r="D322" s="291" t="s">
        <v>181</v>
      </c>
      <c r="E322" s="293">
        <v>915</v>
      </c>
      <c r="F322" s="293">
        <v>915</v>
      </c>
      <c r="G322" s="293">
        <f>+Tableau1[[#This Row],[Capacité brute (MW)]]*Tableau1[[#This Row],[Part EDF]]</f>
        <v>915</v>
      </c>
      <c r="H322" s="294">
        <v>1983</v>
      </c>
      <c r="I322" s="352">
        <v>1</v>
      </c>
      <c r="J322" s="291" t="s">
        <v>88</v>
      </c>
      <c r="K322" s="291" t="s">
        <v>110</v>
      </c>
      <c r="L322" s="87"/>
      <c r="M322" s="87"/>
      <c r="N322" s="87"/>
      <c r="O322" s="87"/>
      <c r="P322" s="87"/>
      <c r="Q322" s="87"/>
      <c r="R322" s="87"/>
      <c r="S322" s="87"/>
      <c r="T322" s="87"/>
      <c r="U322" s="87"/>
      <c r="V322" s="87"/>
      <c r="W322" s="87"/>
      <c r="X322" s="87"/>
      <c r="Y322" s="87"/>
      <c r="Z322" s="87"/>
      <c r="AA322" s="87"/>
    </row>
    <row r="323" spans="1:27" s="155" customFormat="1" ht="15" customHeight="1">
      <c r="A323" s="291" t="s">
        <v>0</v>
      </c>
      <c r="B323" s="352" t="s">
        <v>249</v>
      </c>
      <c r="C323" s="352" t="s">
        <v>569</v>
      </c>
      <c r="D323" s="291" t="s">
        <v>181</v>
      </c>
      <c r="E323" s="293">
        <v>915</v>
      </c>
      <c r="F323" s="293">
        <v>915</v>
      </c>
      <c r="G323" s="293">
        <f>+Tableau1[[#This Row],[Capacité brute (MW)]]*Tableau1[[#This Row],[Part EDF]]</f>
        <v>915</v>
      </c>
      <c r="H323" s="294">
        <v>1983</v>
      </c>
      <c r="I323" s="352">
        <v>1</v>
      </c>
      <c r="J323" s="291" t="s">
        <v>88</v>
      </c>
      <c r="K323" s="291" t="s">
        <v>110</v>
      </c>
      <c r="L323" s="87"/>
      <c r="M323" s="87"/>
      <c r="N323" s="87"/>
      <c r="O323" s="87"/>
      <c r="P323" s="87"/>
      <c r="Q323" s="87"/>
      <c r="R323" s="87"/>
      <c r="S323" s="87"/>
      <c r="T323" s="87"/>
      <c r="U323" s="87"/>
      <c r="V323" s="87"/>
      <c r="W323" s="87"/>
      <c r="X323" s="87"/>
      <c r="Y323" s="87"/>
      <c r="Z323" s="87"/>
      <c r="AA323" s="87"/>
    </row>
    <row r="324" spans="1:27" s="155" customFormat="1" ht="15" customHeight="1">
      <c r="A324" s="291" t="s">
        <v>0</v>
      </c>
      <c r="B324" s="352" t="s">
        <v>249</v>
      </c>
      <c r="C324" s="352" t="s">
        <v>351</v>
      </c>
      <c r="D324" s="291" t="s">
        <v>221</v>
      </c>
      <c r="E324" s="293">
        <v>149.24</v>
      </c>
      <c r="F324" s="293">
        <v>149.24</v>
      </c>
      <c r="G324" s="293">
        <f>+Tableau1[[#This Row],[Capacité brute (MW)]]*Tableau1[[#This Row],[Part EDF]]</f>
        <v>149.24</v>
      </c>
      <c r="H324" s="294">
        <v>1969</v>
      </c>
      <c r="I324" s="352">
        <v>1</v>
      </c>
      <c r="J324" s="291" t="s">
        <v>88</v>
      </c>
      <c r="K324" s="291" t="s">
        <v>110</v>
      </c>
      <c r="L324" s="87"/>
      <c r="M324" s="87"/>
      <c r="N324" s="87"/>
      <c r="O324" s="87"/>
      <c r="P324" s="87"/>
      <c r="Q324" s="87"/>
      <c r="R324" s="87"/>
      <c r="S324" s="87"/>
      <c r="T324" s="87"/>
      <c r="U324" s="87"/>
      <c r="V324" s="87"/>
      <c r="W324" s="87"/>
      <c r="X324" s="87"/>
      <c r="Y324" s="87"/>
      <c r="Z324" s="87"/>
      <c r="AA324" s="87"/>
    </row>
    <row r="325" spans="1:27" customFormat="1">
      <c r="A325" s="291" t="s">
        <v>0</v>
      </c>
      <c r="B325" s="352" t="s">
        <v>249</v>
      </c>
      <c r="C325" s="352" t="s">
        <v>352</v>
      </c>
      <c r="D325" s="291" t="s">
        <v>221</v>
      </c>
      <c r="E325" s="293">
        <v>742.26</v>
      </c>
      <c r="F325" s="293">
        <v>742.26</v>
      </c>
      <c r="G325" s="293">
        <f>+Tableau1[[#This Row],[Capacité brute (MW)]]*Tableau1[[#This Row],[Part EDF]]</f>
        <v>742.26</v>
      </c>
      <c r="H325" s="294">
        <v>1987</v>
      </c>
      <c r="I325" s="352">
        <v>1</v>
      </c>
      <c r="J325" s="291" t="s">
        <v>88</v>
      </c>
      <c r="K325" s="291" t="s">
        <v>110</v>
      </c>
      <c r="L325" s="87"/>
    </row>
    <row r="326" spans="1:27" s="155" customFormat="1" ht="15" customHeight="1">
      <c r="A326" s="291" t="s">
        <v>0</v>
      </c>
      <c r="B326" s="352" t="s">
        <v>249</v>
      </c>
      <c r="C326" s="352" t="s">
        <v>570</v>
      </c>
      <c r="D326" s="291" t="s">
        <v>181</v>
      </c>
      <c r="E326" s="293">
        <v>915</v>
      </c>
      <c r="F326" s="293">
        <v>915</v>
      </c>
      <c r="G326" s="293">
        <f>+Tableau1[[#This Row],[Capacité brute (MW)]]*Tableau1[[#This Row],[Part EDF]]</f>
        <v>915</v>
      </c>
      <c r="H326" s="294">
        <v>1980</v>
      </c>
      <c r="I326" s="352">
        <v>1</v>
      </c>
      <c r="J326" s="291" t="s">
        <v>88</v>
      </c>
      <c r="K326" s="291" t="s">
        <v>110</v>
      </c>
      <c r="L326" s="87"/>
      <c r="M326" s="87"/>
      <c r="N326" s="87"/>
      <c r="O326" s="87"/>
      <c r="P326" s="87"/>
      <c r="Q326" s="87"/>
      <c r="R326" s="87"/>
      <c r="S326" s="87"/>
      <c r="T326" s="87"/>
      <c r="U326" s="87"/>
      <c r="V326" s="87"/>
      <c r="W326" s="87"/>
      <c r="X326" s="87"/>
      <c r="Y326" s="87"/>
      <c r="Z326" s="87"/>
      <c r="AA326" s="87"/>
    </row>
    <row r="327" spans="1:27" s="155" customFormat="1" ht="15" customHeight="1">
      <c r="A327" s="291" t="s">
        <v>0</v>
      </c>
      <c r="B327" s="352" t="s">
        <v>249</v>
      </c>
      <c r="C327" s="352" t="s">
        <v>571</v>
      </c>
      <c r="D327" s="291" t="s">
        <v>181</v>
      </c>
      <c r="E327" s="293">
        <v>915</v>
      </c>
      <c r="F327" s="293">
        <v>915</v>
      </c>
      <c r="G327" s="293">
        <f>+Tableau1[[#This Row],[Capacité brute (MW)]]*Tableau1[[#This Row],[Part EDF]]</f>
        <v>915</v>
      </c>
      <c r="H327" s="294">
        <v>1980</v>
      </c>
      <c r="I327" s="352">
        <v>1</v>
      </c>
      <c r="J327" s="291" t="s">
        <v>88</v>
      </c>
      <c r="K327" s="291" t="s">
        <v>110</v>
      </c>
      <c r="L327" s="87"/>
      <c r="M327" s="87"/>
      <c r="N327" s="87"/>
      <c r="O327" s="87"/>
      <c r="P327" s="87"/>
      <c r="Q327" s="87"/>
      <c r="R327" s="87"/>
      <c r="S327" s="87"/>
      <c r="T327" s="87"/>
      <c r="U327" s="87"/>
      <c r="V327" s="87"/>
      <c r="W327" s="87"/>
      <c r="X327" s="87"/>
      <c r="Y327" s="87"/>
      <c r="Z327" s="87"/>
      <c r="AA327" s="87"/>
    </row>
    <row r="328" spans="1:27" s="155" customFormat="1" ht="15" customHeight="1">
      <c r="A328" s="291" t="s">
        <v>0</v>
      </c>
      <c r="B328" s="352" t="s">
        <v>249</v>
      </c>
      <c r="C328" s="352" t="s">
        <v>572</v>
      </c>
      <c r="D328" s="291" t="s">
        <v>181</v>
      </c>
      <c r="E328" s="293">
        <v>915</v>
      </c>
      <c r="F328" s="293">
        <v>915</v>
      </c>
      <c r="G328" s="293">
        <f>+Tableau1[[#This Row],[Capacité brute (MW)]]*Tableau1[[#This Row],[Part EDF]]</f>
        <v>915</v>
      </c>
      <c r="H328" s="294">
        <v>1981</v>
      </c>
      <c r="I328" s="352">
        <v>1</v>
      </c>
      <c r="J328" s="291" t="s">
        <v>88</v>
      </c>
      <c r="K328" s="291" t="s">
        <v>110</v>
      </c>
      <c r="L328" s="87"/>
      <c r="M328" s="87"/>
      <c r="N328" s="87"/>
      <c r="O328" s="87"/>
      <c r="P328" s="87"/>
      <c r="Q328" s="87"/>
      <c r="R328" s="87"/>
      <c r="S328" s="87"/>
      <c r="T328" s="87"/>
      <c r="U328" s="87"/>
      <c r="V328" s="87"/>
      <c r="W328" s="87"/>
      <c r="X328" s="87"/>
      <c r="Y328" s="87"/>
      <c r="Z328" s="87"/>
      <c r="AA328" s="87"/>
    </row>
    <row r="329" spans="1:27" s="155" customFormat="1" ht="15" customHeight="1">
      <c r="A329" s="291" t="s">
        <v>0</v>
      </c>
      <c r="B329" s="352" t="s">
        <v>249</v>
      </c>
      <c r="C329" s="352" t="s">
        <v>573</v>
      </c>
      <c r="D329" s="291" t="s">
        <v>181</v>
      </c>
      <c r="E329" s="293">
        <v>915</v>
      </c>
      <c r="F329" s="293">
        <v>915</v>
      </c>
      <c r="G329" s="293">
        <f>+Tableau1[[#This Row],[Capacité brute (MW)]]*Tableau1[[#This Row],[Part EDF]]</f>
        <v>915</v>
      </c>
      <c r="H329" s="294">
        <v>1981</v>
      </c>
      <c r="I329" s="352">
        <v>1</v>
      </c>
      <c r="J329" s="291" t="s">
        <v>88</v>
      </c>
      <c r="K329" s="291" t="s">
        <v>110</v>
      </c>
      <c r="L329" s="87"/>
      <c r="M329" s="87"/>
      <c r="N329" s="87"/>
      <c r="O329" s="87"/>
      <c r="P329" s="87"/>
      <c r="Q329" s="87"/>
      <c r="R329" s="87"/>
      <c r="S329" s="87"/>
      <c r="T329" s="87"/>
      <c r="U329" s="87"/>
      <c r="V329" s="87"/>
      <c r="W329" s="87"/>
      <c r="X329" s="87"/>
      <c r="Y329" s="87"/>
      <c r="Z329" s="87"/>
      <c r="AA329" s="87"/>
    </row>
    <row r="330" spans="1:27" s="155" customFormat="1" ht="15" customHeight="1">
      <c r="A330" s="291" t="s">
        <v>0</v>
      </c>
      <c r="B330" s="352" t="s">
        <v>249</v>
      </c>
      <c r="C330" s="352" t="s">
        <v>589</v>
      </c>
      <c r="D330" s="291" t="s">
        <v>232</v>
      </c>
      <c r="E330" s="293">
        <v>181</v>
      </c>
      <c r="F330" s="293">
        <v>181</v>
      </c>
      <c r="G330" s="293">
        <f>+Tableau1[[#This Row],[Capacité brute (MW)]]*Tableau1[[#This Row],[Part EDF]]</f>
        <v>181</v>
      </c>
      <c r="H330" s="294">
        <v>2008</v>
      </c>
      <c r="I330" s="352">
        <v>1</v>
      </c>
      <c r="J330" s="291" t="s">
        <v>88</v>
      </c>
      <c r="K330" s="291" t="s">
        <v>110</v>
      </c>
      <c r="L330" s="87"/>
      <c r="M330" s="87"/>
      <c r="N330" s="87"/>
      <c r="O330" s="87"/>
      <c r="P330" s="87"/>
      <c r="Q330" s="87"/>
      <c r="R330" s="87"/>
      <c r="S330" s="87"/>
      <c r="T330" s="87"/>
      <c r="U330" s="87"/>
      <c r="V330" s="87"/>
      <c r="W330" s="87"/>
      <c r="X330" s="87"/>
      <c r="Y330" s="87"/>
      <c r="Z330" s="87"/>
      <c r="AA330" s="87"/>
    </row>
    <row r="331" spans="1:27" s="155" customFormat="1" ht="15" customHeight="1">
      <c r="A331" s="291" t="s">
        <v>0</v>
      </c>
      <c r="B331" s="352" t="s">
        <v>249</v>
      </c>
      <c r="C331" s="352" t="s">
        <v>590</v>
      </c>
      <c r="D331" s="291" t="s">
        <v>232</v>
      </c>
      <c r="E331" s="293">
        <v>179</v>
      </c>
      <c r="F331" s="293">
        <v>179</v>
      </c>
      <c r="G331" s="293">
        <f>+Tableau1[[#This Row],[Capacité brute (MW)]]*Tableau1[[#This Row],[Part EDF]]</f>
        <v>179</v>
      </c>
      <c r="H331" s="294">
        <v>2008</v>
      </c>
      <c r="I331" s="352">
        <v>1</v>
      </c>
      <c r="J331" s="291" t="s">
        <v>88</v>
      </c>
      <c r="K331" s="291" t="s">
        <v>110</v>
      </c>
      <c r="L331" s="87"/>
      <c r="M331" s="87"/>
      <c r="N331" s="87"/>
      <c r="O331" s="87"/>
      <c r="P331" s="87"/>
      <c r="Q331" s="87"/>
      <c r="R331" s="87"/>
      <c r="S331" s="87"/>
      <c r="T331" s="87"/>
      <c r="U331" s="87"/>
      <c r="V331" s="87"/>
      <c r="W331" s="87"/>
      <c r="X331" s="87"/>
      <c r="Y331" s="87"/>
      <c r="Z331" s="87"/>
      <c r="AA331" s="87"/>
    </row>
    <row r="332" spans="1:27" s="155" customFormat="1" ht="15" customHeight="1">
      <c r="A332" s="291" t="s">
        <v>0</v>
      </c>
      <c r="B332" s="352" t="s">
        <v>249</v>
      </c>
      <c r="C332" s="352" t="s">
        <v>591</v>
      </c>
      <c r="D332" s="291" t="s">
        <v>232</v>
      </c>
      <c r="E332" s="293">
        <v>182</v>
      </c>
      <c r="F332" s="293">
        <v>182</v>
      </c>
      <c r="G332" s="293">
        <f>+Tableau1[[#This Row],[Capacité brute (MW)]]*Tableau1[[#This Row],[Part EDF]]</f>
        <v>182</v>
      </c>
      <c r="H332" s="294">
        <v>2009</v>
      </c>
      <c r="I332" s="352">
        <v>1</v>
      </c>
      <c r="J332" s="291" t="s">
        <v>88</v>
      </c>
      <c r="K332" s="291" t="s">
        <v>110</v>
      </c>
      <c r="L332" s="87"/>
      <c r="M332" s="87"/>
      <c r="N332" s="87"/>
      <c r="O332" s="87"/>
      <c r="P332" s="87"/>
      <c r="Q332" s="87"/>
      <c r="R332" s="87"/>
      <c r="S332" s="87"/>
      <c r="T332" s="87"/>
      <c r="U332" s="87"/>
      <c r="V332" s="87"/>
      <c r="W332" s="87"/>
      <c r="X332" s="87"/>
      <c r="Y332" s="87"/>
      <c r="Z332" s="87"/>
      <c r="AA332" s="87"/>
    </row>
    <row r="333" spans="1:27" customFormat="1">
      <c r="A333" s="291" t="s">
        <v>0</v>
      </c>
      <c r="B333" s="352" t="s">
        <v>249</v>
      </c>
      <c r="C333" s="352" t="s">
        <v>353</v>
      </c>
      <c r="D333" s="291" t="s">
        <v>221</v>
      </c>
      <c r="E333" s="293">
        <v>364</v>
      </c>
      <c r="F333" s="293">
        <v>364</v>
      </c>
      <c r="G333" s="293">
        <f>+Tableau1[[#This Row],[Capacité brute (MW)]]*Tableau1[[#This Row],[Part EDF]]</f>
        <v>364</v>
      </c>
      <c r="H333" s="294">
        <v>1968</v>
      </c>
      <c r="I333" s="352">
        <v>1</v>
      </c>
      <c r="J333" s="291" t="s">
        <v>88</v>
      </c>
      <c r="K333" s="291" t="s">
        <v>110</v>
      </c>
      <c r="L333" s="87"/>
    </row>
    <row r="334" spans="1:27" s="155" customFormat="1" ht="15" customHeight="1">
      <c r="A334" s="291" t="s">
        <v>0</v>
      </c>
      <c r="B334" s="352" t="s">
        <v>249</v>
      </c>
      <c r="C334" s="352" t="s">
        <v>354</v>
      </c>
      <c r="D334" s="291" t="s">
        <v>221</v>
      </c>
      <c r="E334" s="293">
        <v>65.760000000000005</v>
      </c>
      <c r="F334" s="293">
        <v>65.760000000000005</v>
      </c>
      <c r="G334" s="293">
        <f>+Tableau1[[#This Row],[Capacité brute (MW)]]*Tableau1[[#This Row],[Part EDF]]</f>
        <v>65.760000000000005</v>
      </c>
      <c r="H334" s="294">
        <v>1984</v>
      </c>
      <c r="I334" s="352">
        <v>1</v>
      </c>
      <c r="J334" s="291" t="s">
        <v>88</v>
      </c>
      <c r="K334" s="291" t="s">
        <v>110</v>
      </c>
      <c r="L334" s="87"/>
      <c r="M334" s="87"/>
      <c r="N334" s="87"/>
      <c r="O334" s="87"/>
      <c r="P334" s="87"/>
      <c r="Q334" s="87"/>
      <c r="R334" s="87"/>
      <c r="S334" s="87"/>
      <c r="T334" s="87"/>
      <c r="U334" s="87"/>
      <c r="V334" s="87"/>
      <c r="W334" s="87"/>
      <c r="X334" s="87"/>
      <c r="Y334" s="87"/>
      <c r="Z334" s="87"/>
      <c r="AA334" s="87"/>
    </row>
    <row r="335" spans="1:27" customFormat="1">
      <c r="A335" s="291" t="s">
        <v>0</v>
      </c>
      <c r="B335" s="352" t="s">
        <v>249</v>
      </c>
      <c r="C335" s="352" t="s">
        <v>355</v>
      </c>
      <c r="D335" s="291" t="s">
        <v>221</v>
      </c>
      <c r="E335" s="293">
        <v>140.5</v>
      </c>
      <c r="F335" s="293">
        <v>140.5</v>
      </c>
      <c r="G335" s="293">
        <f>+Tableau1[[#This Row],[Capacité brute (MW)]]*Tableau1[[#This Row],[Part EDF]]</f>
        <v>140.5</v>
      </c>
      <c r="H335" s="294">
        <v>1959</v>
      </c>
      <c r="I335" s="352">
        <v>1</v>
      </c>
      <c r="J335" s="291" t="s">
        <v>88</v>
      </c>
      <c r="K335" s="291" t="s">
        <v>110</v>
      </c>
      <c r="L335" s="87"/>
    </row>
    <row r="336" spans="1:27" s="155" customFormat="1" ht="15" customHeight="1">
      <c r="A336" s="291" t="s">
        <v>0</v>
      </c>
      <c r="B336" s="352" t="s">
        <v>249</v>
      </c>
      <c r="C336" s="352" t="s">
        <v>356</v>
      </c>
      <c r="D336" s="291" t="s">
        <v>221</v>
      </c>
      <c r="E336" s="293">
        <v>285</v>
      </c>
      <c r="F336" s="293">
        <v>285</v>
      </c>
      <c r="G336" s="293">
        <f>+Tableau1[[#This Row],[Capacité brute (MW)]]*Tableau1[[#This Row],[Part EDF]]</f>
        <v>285</v>
      </c>
      <c r="H336" s="294">
        <v>1968</v>
      </c>
      <c r="I336" s="352">
        <v>1</v>
      </c>
      <c r="J336" s="291" t="s">
        <v>88</v>
      </c>
      <c r="K336" s="291" t="s">
        <v>110</v>
      </c>
      <c r="L336" s="87"/>
      <c r="M336" s="87"/>
      <c r="N336" s="87"/>
      <c r="O336" s="87"/>
      <c r="P336" s="87"/>
      <c r="Q336" s="87"/>
      <c r="R336" s="87"/>
      <c r="S336" s="87"/>
      <c r="T336" s="87"/>
      <c r="U336" s="87"/>
      <c r="V336" s="87"/>
      <c r="W336" s="87"/>
      <c r="X336" s="87"/>
      <c r="Y336" s="87"/>
      <c r="Z336" s="87"/>
      <c r="AA336" s="87"/>
    </row>
    <row r="337" spans="1:27" s="155" customFormat="1" ht="15" customHeight="1">
      <c r="A337" s="291" t="s">
        <v>248</v>
      </c>
      <c r="B337" s="352" t="s">
        <v>249</v>
      </c>
      <c r="C337" s="352" t="s">
        <v>251</v>
      </c>
      <c r="D337" s="291" t="s">
        <v>232</v>
      </c>
      <c r="E337" s="293">
        <v>152.30000000000001</v>
      </c>
      <c r="F337" s="293">
        <f>+Tableau1[[#This Row],[Capacité brute (MW)]]</f>
        <v>152.30000000000001</v>
      </c>
      <c r="G337" s="293">
        <f>+Tableau1[[#This Row],[Capacité brute (MW)]]*Tableau1[[#This Row],[Part EDF]]</f>
        <v>152.30000000000001</v>
      </c>
      <c r="H337" s="294" t="s">
        <v>227</v>
      </c>
      <c r="I337" s="352">
        <v>1</v>
      </c>
      <c r="J337" s="291" t="s">
        <v>88</v>
      </c>
      <c r="K337" s="291" t="s">
        <v>111</v>
      </c>
      <c r="L337" s="87"/>
      <c r="M337" s="87"/>
      <c r="N337" s="87"/>
      <c r="O337" s="87"/>
      <c r="P337" s="87"/>
      <c r="Q337" s="87"/>
      <c r="R337" s="87"/>
      <c r="S337" s="87"/>
      <c r="T337" s="87"/>
      <c r="U337" s="87"/>
      <c r="V337" s="87"/>
      <c r="W337" s="87"/>
      <c r="X337" s="87"/>
      <c r="Y337" s="87"/>
      <c r="Z337" s="87"/>
      <c r="AA337" s="87"/>
    </row>
    <row r="338" spans="1:27" s="155" customFormat="1" ht="15" customHeight="1">
      <c r="A338" s="291" t="s">
        <v>248</v>
      </c>
      <c r="B338" s="352" t="s">
        <v>249</v>
      </c>
      <c r="C338" s="352" t="s">
        <v>252</v>
      </c>
      <c r="D338" s="291" t="s">
        <v>232</v>
      </c>
      <c r="E338" s="293">
        <v>105</v>
      </c>
      <c r="F338" s="293">
        <f>+Tableau1[[#This Row],[Capacité brute (MW)]]</f>
        <v>105</v>
      </c>
      <c r="G338" s="293">
        <f>+Tableau1[[#This Row],[Capacité brute (MW)]]*Tableau1[[#This Row],[Part EDF]]</f>
        <v>105</v>
      </c>
      <c r="H338" s="294" t="s">
        <v>227</v>
      </c>
      <c r="I338" s="352">
        <v>1</v>
      </c>
      <c r="J338" s="291" t="s">
        <v>88</v>
      </c>
      <c r="K338" s="291" t="s">
        <v>111</v>
      </c>
      <c r="L338" s="87"/>
      <c r="M338" s="87"/>
      <c r="N338" s="87"/>
      <c r="O338" s="87"/>
      <c r="P338" s="87"/>
      <c r="Q338" s="87"/>
      <c r="R338" s="87"/>
      <c r="S338" s="87"/>
      <c r="T338" s="87"/>
      <c r="U338" s="87"/>
      <c r="V338" s="87"/>
      <c r="W338" s="87"/>
      <c r="X338" s="87"/>
      <c r="Y338" s="87"/>
      <c r="Z338" s="87"/>
      <c r="AA338" s="87"/>
    </row>
    <row r="339" spans="1:27" s="155" customFormat="1" ht="15" customHeight="1">
      <c r="A339" s="291" t="s">
        <v>248</v>
      </c>
      <c r="B339" s="352" t="s">
        <v>273</v>
      </c>
      <c r="C339" s="352" t="s">
        <v>274</v>
      </c>
      <c r="D339" s="291" t="s">
        <v>232</v>
      </c>
      <c r="E339" s="293">
        <v>112</v>
      </c>
      <c r="F339" s="293">
        <v>112</v>
      </c>
      <c r="G339" s="293">
        <f>+Tableau1[[#This Row],[Capacité brute (MW)]]*Tableau1[[#This Row],[Part EDF]]</f>
        <v>112</v>
      </c>
      <c r="H339" s="294">
        <v>2014</v>
      </c>
      <c r="I339" s="352">
        <v>1</v>
      </c>
      <c r="J339" s="291" t="s">
        <v>88</v>
      </c>
      <c r="K339" s="291" t="s">
        <v>111</v>
      </c>
      <c r="L339" s="87"/>
      <c r="M339" s="87"/>
      <c r="N339" s="87"/>
      <c r="O339" s="87"/>
      <c r="P339" s="87"/>
      <c r="Q339" s="87"/>
      <c r="R339" s="87"/>
      <c r="S339" s="87"/>
      <c r="T339" s="87"/>
      <c r="U339" s="87"/>
      <c r="V339" s="87"/>
      <c r="W339" s="87"/>
      <c r="X339" s="87"/>
      <c r="Y339" s="87"/>
      <c r="Z339" s="87"/>
      <c r="AA339" s="87"/>
    </row>
    <row r="340" spans="1:27" customFormat="1">
      <c r="A340" s="291" t="s">
        <v>248</v>
      </c>
      <c r="B340" s="352" t="s">
        <v>249</v>
      </c>
      <c r="C340" s="352" t="s">
        <v>250</v>
      </c>
      <c r="D340" s="291" t="s">
        <v>221</v>
      </c>
      <c r="E340" s="293">
        <v>205.7</v>
      </c>
      <c r="F340" s="293">
        <f>+Tableau1[[#This Row],[Capacité brute (MW)]]</f>
        <v>205.7</v>
      </c>
      <c r="G340" s="293">
        <f>+Tableau1[[#This Row],[Capacité brute (MW)]]*Tableau1[[#This Row],[Part EDF]]</f>
        <v>205.7</v>
      </c>
      <c r="H340" s="294" t="s">
        <v>227</v>
      </c>
      <c r="I340" s="352">
        <v>1</v>
      </c>
      <c r="J340" s="291" t="s">
        <v>88</v>
      </c>
      <c r="K340" s="291" t="s">
        <v>111</v>
      </c>
      <c r="L340" s="87"/>
    </row>
    <row r="341" spans="1:27" s="155" customFormat="1" ht="15" customHeight="1">
      <c r="A341" s="291" t="s">
        <v>253</v>
      </c>
      <c r="B341" s="352" t="s">
        <v>249</v>
      </c>
      <c r="C341" s="352" t="s">
        <v>254</v>
      </c>
      <c r="D341" s="291" t="s">
        <v>232</v>
      </c>
      <c r="E341" s="293">
        <v>80</v>
      </c>
      <c r="F341" s="293">
        <f>+Tableau1[[#This Row],[Capacité brute (MW)]]</f>
        <v>80</v>
      </c>
      <c r="G341" s="293">
        <f>+Tableau1[[#This Row],[Capacité brute (MW)]]*Tableau1[[#This Row],[Part EDF]]</f>
        <v>80</v>
      </c>
      <c r="H341" s="294" t="s">
        <v>227</v>
      </c>
      <c r="I341" s="352">
        <v>1</v>
      </c>
      <c r="J341" s="291" t="s">
        <v>88</v>
      </c>
      <c r="K341" s="291" t="s">
        <v>111</v>
      </c>
      <c r="L341" s="87"/>
      <c r="M341" s="87"/>
      <c r="N341" s="87"/>
      <c r="O341" s="87"/>
      <c r="P341" s="87"/>
      <c r="Q341" s="87"/>
      <c r="R341" s="87"/>
      <c r="S341" s="87"/>
      <c r="T341" s="87"/>
      <c r="U341" s="87"/>
      <c r="V341" s="87"/>
      <c r="W341" s="87"/>
      <c r="X341" s="87"/>
      <c r="Y341" s="87"/>
      <c r="Z341" s="87"/>
      <c r="AA341" s="87"/>
    </row>
    <row r="342" spans="1:27" s="155" customFormat="1" ht="15" customHeight="1">
      <c r="A342" s="291" t="s">
        <v>253</v>
      </c>
      <c r="B342" s="352" t="s">
        <v>249</v>
      </c>
      <c r="C342" s="352" t="s">
        <v>255</v>
      </c>
      <c r="D342" s="291" t="s">
        <v>232</v>
      </c>
      <c r="E342" s="293">
        <v>1.4</v>
      </c>
      <c r="F342" s="293">
        <f>+Tableau1[[#This Row],[Capacité brute (MW)]]</f>
        <v>1.4</v>
      </c>
      <c r="G342" s="293">
        <f>+Tableau1[[#This Row],[Capacité brute (MW)]]*Tableau1[[#This Row],[Part EDF]]</f>
        <v>1.4</v>
      </c>
      <c r="H342" s="294" t="s">
        <v>227</v>
      </c>
      <c r="I342" s="352">
        <v>1</v>
      </c>
      <c r="J342" s="291" t="s">
        <v>88</v>
      </c>
      <c r="K342" s="291" t="s">
        <v>111</v>
      </c>
      <c r="L342" s="87"/>
      <c r="M342" s="87"/>
      <c r="N342" s="87"/>
      <c r="O342" s="87"/>
      <c r="P342" s="87"/>
      <c r="Q342" s="87"/>
      <c r="R342" s="87"/>
      <c r="S342" s="87"/>
      <c r="T342" s="87"/>
      <c r="U342" s="87"/>
      <c r="V342" s="87"/>
      <c r="W342" s="87"/>
      <c r="X342" s="87"/>
      <c r="Y342" s="87"/>
      <c r="Z342" s="87"/>
      <c r="AA342" s="87"/>
    </row>
    <row r="343" spans="1:27" s="155" customFormat="1" ht="15" customHeight="1">
      <c r="A343" s="291" t="s">
        <v>253</v>
      </c>
      <c r="B343" s="352" t="s">
        <v>249</v>
      </c>
      <c r="C343" s="352" t="s">
        <v>256</v>
      </c>
      <c r="D343" s="291" t="s">
        <v>232</v>
      </c>
      <c r="E343" s="293">
        <v>1.5</v>
      </c>
      <c r="F343" s="293">
        <f>+Tableau1[[#This Row],[Capacité brute (MW)]]</f>
        <v>1.5</v>
      </c>
      <c r="G343" s="293">
        <f>+Tableau1[[#This Row],[Capacité brute (MW)]]*Tableau1[[#This Row],[Part EDF]]</f>
        <v>1.5</v>
      </c>
      <c r="H343" s="294" t="s">
        <v>227</v>
      </c>
      <c r="I343" s="352">
        <v>1</v>
      </c>
      <c r="J343" s="291" t="s">
        <v>88</v>
      </c>
      <c r="K343" s="291" t="s">
        <v>111</v>
      </c>
      <c r="L343" s="87"/>
      <c r="M343" s="87"/>
      <c r="N343" s="87"/>
      <c r="O343" s="87"/>
      <c r="P343" s="87"/>
      <c r="Q343" s="87"/>
      <c r="R343" s="87"/>
      <c r="S343" s="87"/>
      <c r="T343" s="87"/>
      <c r="U343" s="87"/>
      <c r="V343" s="87"/>
      <c r="W343" s="87"/>
      <c r="X343" s="87"/>
      <c r="Y343" s="87"/>
      <c r="Z343" s="87"/>
      <c r="AA343" s="87"/>
    </row>
    <row r="344" spans="1:27" s="155" customFormat="1" ht="15" customHeight="1">
      <c r="A344" s="291" t="s">
        <v>253</v>
      </c>
      <c r="B344" s="352" t="s">
        <v>249</v>
      </c>
      <c r="C344" s="352" t="s">
        <v>257</v>
      </c>
      <c r="D344" s="291" t="s">
        <v>232</v>
      </c>
      <c r="E344" s="293">
        <v>7.1</v>
      </c>
      <c r="F344" s="293">
        <f>+Tableau1[[#This Row],[Capacité brute (MW)]]</f>
        <v>7.1</v>
      </c>
      <c r="G344" s="293">
        <f>+Tableau1[[#This Row],[Capacité brute (MW)]]*Tableau1[[#This Row],[Part EDF]]</f>
        <v>7.1</v>
      </c>
      <c r="H344" s="294" t="s">
        <v>227</v>
      </c>
      <c r="I344" s="352">
        <v>1</v>
      </c>
      <c r="J344" s="291" t="s">
        <v>88</v>
      </c>
      <c r="K344" s="291" t="s">
        <v>111</v>
      </c>
      <c r="L344" s="87"/>
      <c r="M344" s="87"/>
      <c r="N344" s="87"/>
      <c r="O344" s="87"/>
      <c r="P344" s="87"/>
      <c r="Q344" s="87"/>
      <c r="R344" s="87"/>
      <c r="S344" s="87"/>
      <c r="T344" s="87"/>
      <c r="U344" s="87"/>
      <c r="V344" s="87"/>
      <c r="W344" s="87"/>
      <c r="X344" s="87"/>
      <c r="Y344" s="87"/>
      <c r="Z344" s="87"/>
      <c r="AA344" s="87"/>
    </row>
    <row r="345" spans="1:27" s="155" customFormat="1" ht="15" customHeight="1">
      <c r="A345" s="291" t="s">
        <v>253</v>
      </c>
      <c r="B345" s="352" t="s">
        <v>273</v>
      </c>
      <c r="C345" s="352" t="s">
        <v>275</v>
      </c>
      <c r="D345" s="291" t="s">
        <v>232</v>
      </c>
      <c r="E345" s="293">
        <v>210.71999999999997</v>
      </c>
      <c r="F345" s="293">
        <v>210.71999999999997</v>
      </c>
      <c r="G345" s="293">
        <f>+Tableau1[[#This Row],[Capacité brute (MW)]]*Tableau1[[#This Row],[Part EDF]]</f>
        <v>210.71999999999997</v>
      </c>
      <c r="H345" s="294">
        <v>2015</v>
      </c>
      <c r="I345" s="352">
        <v>1</v>
      </c>
      <c r="J345" s="291" t="s">
        <v>88</v>
      </c>
      <c r="K345" s="291" t="s">
        <v>111</v>
      </c>
      <c r="L345" s="87"/>
      <c r="M345" s="87"/>
      <c r="N345" s="87"/>
      <c r="O345" s="87"/>
      <c r="P345" s="87"/>
      <c r="Q345" s="87"/>
      <c r="R345" s="87"/>
      <c r="S345" s="87"/>
      <c r="T345" s="87"/>
      <c r="U345" s="87"/>
      <c r="V345" s="87"/>
      <c r="W345" s="87"/>
      <c r="X345" s="87"/>
      <c r="Y345" s="87"/>
      <c r="Z345" s="87"/>
      <c r="AA345" s="87"/>
    </row>
    <row r="346" spans="1:27" s="155" customFormat="1" ht="15" customHeight="1">
      <c r="A346" s="291" t="s">
        <v>253</v>
      </c>
      <c r="B346" s="352" t="s">
        <v>249</v>
      </c>
      <c r="C346" s="352" t="s">
        <v>258</v>
      </c>
      <c r="D346" s="291" t="s">
        <v>232</v>
      </c>
      <c r="E346" s="293">
        <v>32.1</v>
      </c>
      <c r="F346" s="293">
        <f>+Tableau1[[#This Row],[Capacité brute (MW)]]</f>
        <v>32.1</v>
      </c>
      <c r="G346" s="293">
        <f>+Tableau1[[#This Row],[Capacité brute (MW)]]*Tableau1[[#This Row],[Part EDF]]</f>
        <v>32.1</v>
      </c>
      <c r="H346" s="294" t="s">
        <v>227</v>
      </c>
      <c r="I346" s="352">
        <v>1</v>
      </c>
      <c r="J346" s="291" t="s">
        <v>88</v>
      </c>
      <c r="K346" s="291" t="s">
        <v>111</v>
      </c>
      <c r="L346" s="87"/>
      <c r="M346" s="87"/>
      <c r="N346" s="87"/>
      <c r="O346" s="87"/>
      <c r="P346" s="87"/>
      <c r="Q346" s="87"/>
      <c r="R346" s="87"/>
      <c r="S346" s="87"/>
      <c r="T346" s="87"/>
      <c r="U346" s="87"/>
      <c r="V346" s="87"/>
      <c r="W346" s="87"/>
      <c r="X346" s="87"/>
      <c r="Y346" s="87"/>
      <c r="Z346" s="87"/>
      <c r="AA346" s="87"/>
    </row>
    <row r="347" spans="1:27" s="155" customFormat="1" ht="15" customHeight="1">
      <c r="A347" s="291" t="s">
        <v>253</v>
      </c>
      <c r="B347" s="352" t="s">
        <v>249</v>
      </c>
      <c r="C347" s="352" t="s">
        <v>259</v>
      </c>
      <c r="D347" s="291" t="s">
        <v>232</v>
      </c>
      <c r="E347" s="293">
        <v>40.6</v>
      </c>
      <c r="F347" s="293">
        <f>+Tableau1[[#This Row],[Capacité brute (MW)]]</f>
        <v>40.6</v>
      </c>
      <c r="G347" s="293">
        <f>+Tableau1[[#This Row],[Capacité brute (MW)]]*Tableau1[[#This Row],[Part EDF]]</f>
        <v>40.6</v>
      </c>
      <c r="H347" s="294" t="s">
        <v>227</v>
      </c>
      <c r="I347" s="352">
        <v>1</v>
      </c>
      <c r="J347" s="291" t="s">
        <v>88</v>
      </c>
      <c r="K347" s="291" t="s">
        <v>111</v>
      </c>
      <c r="L347" s="87"/>
      <c r="M347" s="87"/>
      <c r="N347" s="87"/>
      <c r="O347" s="87"/>
      <c r="P347" s="87"/>
      <c r="Q347" s="87"/>
      <c r="R347" s="87"/>
      <c r="S347" s="87"/>
      <c r="T347" s="87"/>
      <c r="U347" s="87"/>
      <c r="V347" s="87"/>
      <c r="W347" s="87"/>
      <c r="X347" s="87"/>
      <c r="Y347" s="87"/>
      <c r="Z347" s="87"/>
      <c r="AA347" s="87"/>
    </row>
    <row r="348" spans="1:27" s="155" customFormat="1" ht="15" customHeight="1">
      <c r="A348" s="291" t="s">
        <v>260</v>
      </c>
      <c r="B348" s="352" t="s">
        <v>249</v>
      </c>
      <c r="C348" s="352" t="s">
        <v>263</v>
      </c>
      <c r="D348" s="291" t="s">
        <v>232</v>
      </c>
      <c r="E348" s="293">
        <v>93.2</v>
      </c>
      <c r="F348" s="293">
        <f>+Tableau1[[#This Row],[Capacité brute (MW)]]</f>
        <v>93.2</v>
      </c>
      <c r="G348" s="293">
        <f>+Tableau1[[#This Row],[Capacité brute (MW)]]*Tableau1[[#This Row],[Part EDF]]</f>
        <v>93.2</v>
      </c>
      <c r="H348" s="294" t="s">
        <v>227</v>
      </c>
      <c r="I348" s="352">
        <v>1</v>
      </c>
      <c r="J348" s="291" t="s">
        <v>88</v>
      </c>
      <c r="K348" s="291" t="s">
        <v>111</v>
      </c>
      <c r="L348" s="87"/>
      <c r="M348" s="87"/>
      <c r="N348" s="87"/>
      <c r="O348" s="87"/>
      <c r="P348" s="87"/>
      <c r="Q348" s="87"/>
      <c r="R348" s="87"/>
      <c r="S348" s="87"/>
      <c r="T348" s="87"/>
      <c r="U348" s="87"/>
      <c r="V348" s="87"/>
      <c r="W348" s="87"/>
      <c r="X348" s="87"/>
      <c r="Y348" s="87"/>
      <c r="Z348" s="87"/>
      <c r="AA348" s="87"/>
    </row>
    <row r="349" spans="1:27" s="155" customFormat="1" ht="15" customHeight="1">
      <c r="A349" s="291" t="s">
        <v>260</v>
      </c>
      <c r="B349" s="352" t="s">
        <v>249</v>
      </c>
      <c r="C349" s="352" t="s">
        <v>264</v>
      </c>
      <c r="D349" s="291" t="s">
        <v>232</v>
      </c>
      <c r="E349" s="293">
        <v>40</v>
      </c>
      <c r="F349" s="293">
        <f>+Tableau1[[#This Row],[Capacité brute (MW)]]</f>
        <v>40</v>
      </c>
      <c r="G349" s="293">
        <f>+Tableau1[[#This Row],[Capacité brute (MW)]]*Tableau1[[#This Row],[Part EDF]]</f>
        <v>40</v>
      </c>
      <c r="H349" s="294" t="s">
        <v>227</v>
      </c>
      <c r="I349" s="352">
        <v>1</v>
      </c>
      <c r="J349" s="291" t="s">
        <v>88</v>
      </c>
      <c r="K349" s="291" t="s">
        <v>111</v>
      </c>
      <c r="L349" s="87"/>
      <c r="M349" s="87"/>
      <c r="N349" s="87"/>
      <c r="O349" s="87"/>
      <c r="P349" s="87"/>
      <c r="Q349" s="87"/>
      <c r="R349" s="87"/>
      <c r="S349" s="87"/>
      <c r="T349" s="87"/>
      <c r="U349" s="87"/>
      <c r="V349" s="87"/>
      <c r="W349" s="87"/>
      <c r="X349" s="87"/>
      <c r="Y349" s="87"/>
      <c r="Z349" s="87"/>
      <c r="AA349" s="87"/>
    </row>
    <row r="350" spans="1:27" s="155" customFormat="1" ht="15" customHeight="1">
      <c r="A350" s="291" t="s">
        <v>260</v>
      </c>
      <c r="B350" s="352" t="s">
        <v>249</v>
      </c>
      <c r="C350" s="352" t="s">
        <v>261</v>
      </c>
      <c r="D350" s="291" t="s">
        <v>221</v>
      </c>
      <c r="E350" s="293">
        <v>100</v>
      </c>
      <c r="F350" s="293">
        <f>+Tableau1[[#This Row],[Capacité brute (MW)]]</f>
        <v>100</v>
      </c>
      <c r="G350" s="293">
        <f>+Tableau1[[#This Row],[Capacité brute (MW)]]*Tableau1[[#This Row],[Part EDF]]</f>
        <v>100</v>
      </c>
      <c r="H350" s="294" t="s">
        <v>227</v>
      </c>
      <c r="I350" s="352">
        <v>1</v>
      </c>
      <c r="J350" s="291" t="s">
        <v>88</v>
      </c>
      <c r="K350" s="291" t="s">
        <v>111</v>
      </c>
      <c r="L350" s="87"/>
      <c r="M350" s="87"/>
      <c r="N350" s="87"/>
      <c r="O350" s="87"/>
      <c r="P350" s="87"/>
      <c r="Q350" s="87"/>
      <c r="R350" s="87"/>
      <c r="S350" s="87"/>
      <c r="T350" s="87"/>
      <c r="U350" s="87"/>
      <c r="V350" s="87"/>
      <c r="W350" s="87"/>
      <c r="X350" s="87"/>
      <c r="Y350" s="87"/>
      <c r="Z350" s="87"/>
      <c r="AA350" s="87"/>
    </row>
    <row r="351" spans="1:27" s="155" customFormat="1" ht="15" customHeight="1">
      <c r="A351" s="291" t="s">
        <v>260</v>
      </c>
      <c r="B351" s="352" t="s">
        <v>249</v>
      </c>
      <c r="C351" s="352" t="s">
        <v>250</v>
      </c>
      <c r="D351" s="291" t="s">
        <v>232</v>
      </c>
      <c r="E351" s="293">
        <v>8.1999999999999993</v>
      </c>
      <c r="F351" s="293">
        <f>+Tableau1[[#This Row],[Capacité brute (MW)]]</f>
        <v>8.1999999999999993</v>
      </c>
      <c r="G351" s="293">
        <f>+Tableau1[[#This Row],[Capacité brute (MW)]]*Tableau1[[#This Row],[Part EDF]]</f>
        <v>8.1999999999999993</v>
      </c>
      <c r="H351" s="294" t="s">
        <v>227</v>
      </c>
      <c r="I351" s="352">
        <v>1</v>
      </c>
      <c r="J351" s="291" t="s">
        <v>88</v>
      </c>
      <c r="K351" s="291" t="s">
        <v>111</v>
      </c>
      <c r="L351" s="87"/>
      <c r="M351" s="87"/>
      <c r="N351" s="87"/>
      <c r="O351" s="87"/>
      <c r="P351" s="87"/>
      <c r="Q351" s="87"/>
      <c r="R351" s="87"/>
      <c r="S351" s="87"/>
      <c r="T351" s="87"/>
      <c r="U351" s="87"/>
      <c r="V351" s="87"/>
      <c r="W351" s="87"/>
      <c r="X351" s="87"/>
      <c r="Y351" s="87"/>
      <c r="Z351" s="87"/>
      <c r="AA351" s="87"/>
    </row>
    <row r="352" spans="1:27" s="155" customFormat="1" ht="15" customHeight="1">
      <c r="A352" s="291" t="s">
        <v>260</v>
      </c>
      <c r="B352" s="352" t="s">
        <v>249</v>
      </c>
      <c r="C352" s="352" t="s">
        <v>262</v>
      </c>
      <c r="D352" s="291" t="s">
        <v>221</v>
      </c>
      <c r="E352" s="293">
        <v>1</v>
      </c>
      <c r="F352" s="293">
        <f>+Tableau1[[#This Row],[Capacité brute (MW)]]</f>
        <v>1</v>
      </c>
      <c r="G352" s="293">
        <f>+Tableau1[[#This Row],[Capacité brute (MW)]]*Tableau1[[#This Row],[Part EDF]]</f>
        <v>1</v>
      </c>
      <c r="H352" s="294" t="s">
        <v>227</v>
      </c>
      <c r="I352" s="352">
        <v>1</v>
      </c>
      <c r="J352" s="291" t="s">
        <v>88</v>
      </c>
      <c r="K352" s="291" t="s">
        <v>111</v>
      </c>
      <c r="L352" s="87"/>
      <c r="M352" s="87"/>
      <c r="N352" s="87"/>
      <c r="O352" s="87"/>
      <c r="P352" s="87"/>
      <c r="Q352" s="87"/>
      <c r="R352" s="87"/>
      <c r="S352" s="87"/>
      <c r="T352" s="87"/>
      <c r="U352" s="87"/>
      <c r="V352" s="87"/>
      <c r="W352" s="87"/>
      <c r="X352" s="87"/>
      <c r="Y352" s="87"/>
      <c r="Z352" s="87"/>
      <c r="AA352" s="87"/>
    </row>
    <row r="353" spans="1:27" s="155" customFormat="1" ht="15" customHeight="1">
      <c r="A353" s="291" t="s">
        <v>265</v>
      </c>
      <c r="B353" s="352" t="s">
        <v>249</v>
      </c>
      <c r="C353" s="352" t="s">
        <v>266</v>
      </c>
      <c r="D353" s="291" t="s">
        <v>232</v>
      </c>
      <c r="E353" s="293">
        <v>80</v>
      </c>
      <c r="F353" s="293">
        <f>+Tableau1[[#This Row],[Capacité brute (MW)]]</f>
        <v>80</v>
      </c>
      <c r="G353" s="293">
        <f>+Tableau1[[#This Row],[Capacité brute (MW)]]*Tableau1[[#This Row],[Part EDF]]</f>
        <v>80</v>
      </c>
      <c r="H353" s="294" t="s">
        <v>227</v>
      </c>
      <c r="I353" s="352">
        <v>1</v>
      </c>
      <c r="J353" s="291" t="s">
        <v>88</v>
      </c>
      <c r="K353" s="291" t="s">
        <v>111</v>
      </c>
      <c r="L353" s="87"/>
      <c r="M353" s="87"/>
      <c r="N353" s="87"/>
      <c r="O353" s="87"/>
      <c r="P353" s="87"/>
      <c r="Q353" s="87"/>
      <c r="R353" s="87"/>
      <c r="S353" s="87"/>
      <c r="T353" s="87"/>
      <c r="U353" s="87"/>
      <c r="V353" s="87"/>
      <c r="W353" s="87"/>
      <c r="X353" s="87"/>
      <c r="Y353" s="87"/>
      <c r="Z353" s="87"/>
      <c r="AA353" s="87"/>
    </row>
    <row r="354" spans="1:27" s="155" customFormat="1" ht="15" customHeight="1">
      <c r="A354" s="291" t="s">
        <v>265</v>
      </c>
      <c r="B354" s="352" t="s">
        <v>249</v>
      </c>
      <c r="C354" s="352" t="s">
        <v>250</v>
      </c>
      <c r="D354" s="291" t="s">
        <v>221</v>
      </c>
      <c r="E354" s="293">
        <v>132.1</v>
      </c>
      <c r="F354" s="293">
        <f>+Tableau1[[#This Row],[Capacité brute (MW)]]</f>
        <v>132.1</v>
      </c>
      <c r="G354" s="293">
        <f>+Tableau1[[#This Row],[Capacité brute (MW)]]*Tableau1[[#This Row],[Part EDF]]</f>
        <v>132.1</v>
      </c>
      <c r="H354" s="294" t="s">
        <v>227</v>
      </c>
      <c r="I354" s="352">
        <v>1</v>
      </c>
      <c r="J354" s="291" t="s">
        <v>88</v>
      </c>
      <c r="K354" s="291" t="s">
        <v>111</v>
      </c>
      <c r="L354" s="87"/>
      <c r="M354" s="87"/>
      <c r="N354" s="87"/>
      <c r="O354" s="87"/>
      <c r="P354" s="87"/>
      <c r="Q354" s="87"/>
      <c r="R354" s="87"/>
      <c r="S354" s="87"/>
      <c r="T354" s="87"/>
      <c r="U354" s="87"/>
      <c r="V354" s="87"/>
      <c r="W354" s="87"/>
      <c r="X354" s="87"/>
      <c r="Y354" s="87"/>
      <c r="Z354" s="87"/>
      <c r="AA354" s="87"/>
    </row>
    <row r="355" spans="1:27" s="155" customFormat="1" ht="15" customHeight="1">
      <c r="A355" s="291" t="s">
        <v>265</v>
      </c>
      <c r="B355" s="352" t="s">
        <v>273</v>
      </c>
      <c r="C355" s="352" t="s">
        <v>276</v>
      </c>
      <c r="D355" s="291" t="s">
        <v>232</v>
      </c>
      <c r="E355" s="293">
        <v>210.71999999999997</v>
      </c>
      <c r="F355" s="293">
        <v>210.71999999999997</v>
      </c>
      <c r="G355" s="293">
        <f>+Tableau1[[#This Row],[Capacité brute (MW)]]*Tableau1[[#This Row],[Part EDF]]</f>
        <v>210.71999999999997</v>
      </c>
      <c r="H355" s="294">
        <v>2013</v>
      </c>
      <c r="I355" s="352">
        <v>1</v>
      </c>
      <c r="J355" s="291" t="s">
        <v>88</v>
      </c>
      <c r="K355" s="291" t="s">
        <v>111</v>
      </c>
      <c r="L355" s="87"/>
      <c r="M355" s="87"/>
      <c r="N355" s="87"/>
      <c r="O355" s="87"/>
      <c r="P355" s="87"/>
      <c r="Q355" s="87"/>
      <c r="R355" s="87"/>
      <c r="S355" s="87"/>
      <c r="T355" s="87"/>
      <c r="U355" s="87"/>
      <c r="V355" s="87"/>
      <c r="W355" s="87"/>
      <c r="X355" s="87"/>
      <c r="Y355" s="87"/>
      <c r="Z355" s="87"/>
      <c r="AA355" s="87"/>
    </row>
    <row r="356" spans="1:27" s="155" customFormat="1" ht="15" customHeight="1">
      <c r="A356" s="291" t="s">
        <v>245</v>
      </c>
      <c r="B356" s="352" t="s">
        <v>246</v>
      </c>
      <c r="C356" s="352" t="s">
        <v>247</v>
      </c>
      <c r="D356" s="291" t="s">
        <v>232</v>
      </c>
      <c r="E356" s="293">
        <v>6.61</v>
      </c>
      <c r="F356" s="293">
        <f>+Tableau1[[#This Row],[Capacité brute (MW)]]</f>
        <v>6.61</v>
      </c>
      <c r="G356" s="293">
        <f>+Tableau1[[#This Row],[Capacité brute (MW)]]*Tableau1[[#This Row],[Part EDF]]</f>
        <v>6.61</v>
      </c>
      <c r="H356" s="294" t="s">
        <v>227</v>
      </c>
      <c r="I356" s="352">
        <v>1</v>
      </c>
      <c r="J356" s="291" t="s">
        <v>88</v>
      </c>
      <c r="K356" s="291" t="s">
        <v>111</v>
      </c>
      <c r="L356" s="87"/>
      <c r="M356" s="87"/>
      <c r="N356" s="87"/>
      <c r="O356" s="87"/>
      <c r="P356" s="87"/>
      <c r="Q356" s="87"/>
      <c r="R356" s="87"/>
      <c r="S356" s="87"/>
      <c r="T356" s="87"/>
      <c r="U356" s="87"/>
      <c r="V356" s="87"/>
      <c r="W356" s="87"/>
      <c r="X356" s="87"/>
      <c r="Y356" s="87"/>
      <c r="Z356" s="87"/>
      <c r="AA356" s="87"/>
    </row>
    <row r="357" spans="1:27" s="155" customFormat="1" ht="15" customHeight="1">
      <c r="A357" s="291" t="s">
        <v>267</v>
      </c>
      <c r="B357" s="352" t="s">
        <v>249</v>
      </c>
      <c r="C357" s="352" t="s">
        <v>268</v>
      </c>
      <c r="D357" s="291" t="s">
        <v>232</v>
      </c>
      <c r="E357" s="293">
        <v>20</v>
      </c>
      <c r="F357" s="293">
        <f>+Tableau1[[#This Row],[Capacité brute (MW)]]</f>
        <v>20</v>
      </c>
      <c r="G357" s="293">
        <f>+Tableau1[[#This Row],[Capacité brute (MW)]]*Tableau1[[#This Row],[Part EDF]]</f>
        <v>20</v>
      </c>
      <c r="H357" s="294" t="s">
        <v>227</v>
      </c>
      <c r="I357" s="352">
        <v>1</v>
      </c>
      <c r="J357" s="291" t="s">
        <v>88</v>
      </c>
      <c r="K357" s="291" t="s">
        <v>111</v>
      </c>
      <c r="L357" s="87"/>
      <c r="M357" s="87"/>
      <c r="N357" s="87"/>
      <c r="O357" s="87"/>
      <c r="P357" s="87"/>
      <c r="Q357" s="87"/>
      <c r="R357" s="87"/>
      <c r="S357" s="87"/>
      <c r="T357" s="87"/>
      <c r="U357" s="87"/>
      <c r="V357" s="87"/>
      <c r="W357" s="87"/>
      <c r="X357" s="87"/>
      <c r="Y357" s="87"/>
      <c r="Z357" s="87"/>
      <c r="AA357" s="87"/>
    </row>
    <row r="358" spans="1:27" s="155" customFormat="1" ht="15" customHeight="1">
      <c r="A358" s="291" t="s">
        <v>267</v>
      </c>
      <c r="B358" s="352" t="s">
        <v>273</v>
      </c>
      <c r="C358" s="352" t="s">
        <v>277</v>
      </c>
      <c r="D358" s="291" t="s">
        <v>232</v>
      </c>
      <c r="E358" s="293">
        <v>210.71999999999997</v>
      </c>
      <c r="F358" s="293">
        <v>210.71999999999997</v>
      </c>
      <c r="G358" s="293">
        <f>+Tableau1[[#This Row],[Capacité brute (MW)]]*Tableau1[[#This Row],[Part EDF]]</f>
        <v>210.71999999999997</v>
      </c>
      <c r="H358" s="294">
        <v>2014</v>
      </c>
      <c r="I358" s="352">
        <v>1</v>
      </c>
      <c r="J358" s="291" t="s">
        <v>88</v>
      </c>
      <c r="K358" s="291" t="s">
        <v>111</v>
      </c>
      <c r="L358" s="87"/>
      <c r="M358" s="87"/>
      <c r="N358" s="87"/>
      <c r="O358" s="87"/>
      <c r="P358" s="87"/>
      <c r="Q358" s="87"/>
      <c r="R358" s="87"/>
      <c r="S358" s="87"/>
      <c r="T358" s="87"/>
      <c r="U358" s="87"/>
      <c r="V358" s="87"/>
      <c r="W358" s="87"/>
      <c r="X358" s="87"/>
      <c r="Y358" s="87"/>
      <c r="Z358" s="87"/>
      <c r="AA358" s="87"/>
    </row>
    <row r="359" spans="1:27" s="155" customFormat="1" ht="15" customHeight="1">
      <c r="A359" s="291" t="s">
        <v>267</v>
      </c>
      <c r="B359" s="352" t="s">
        <v>249</v>
      </c>
      <c r="C359" s="352" t="s">
        <v>269</v>
      </c>
      <c r="D359" s="291" t="s">
        <v>232</v>
      </c>
      <c r="E359" s="293">
        <v>127.8</v>
      </c>
      <c r="F359" s="293">
        <f>+Tableau1[[#This Row],[Capacité brute (MW)]]</f>
        <v>127.8</v>
      </c>
      <c r="G359" s="293">
        <f>+Tableau1[[#This Row],[Capacité brute (MW)]]*Tableau1[[#This Row],[Part EDF]]</f>
        <v>127.8</v>
      </c>
      <c r="H359" s="294" t="s">
        <v>227</v>
      </c>
      <c r="I359" s="352">
        <v>1</v>
      </c>
      <c r="J359" s="291" t="s">
        <v>88</v>
      </c>
      <c r="K359" s="291" t="s">
        <v>111</v>
      </c>
      <c r="L359" s="87"/>
      <c r="M359" s="87"/>
      <c r="N359" s="87"/>
      <c r="O359" s="87"/>
      <c r="P359" s="87"/>
      <c r="Q359" s="87"/>
      <c r="R359" s="87"/>
      <c r="S359" s="87"/>
      <c r="T359" s="87"/>
      <c r="U359" s="87"/>
      <c r="V359" s="87"/>
      <c r="W359" s="87"/>
      <c r="X359" s="87"/>
      <c r="Y359" s="87"/>
      <c r="Z359" s="87"/>
      <c r="AA359" s="87"/>
    </row>
    <row r="360" spans="1:27" s="155" customFormat="1" ht="15" customHeight="1">
      <c r="A360" s="291" t="s">
        <v>778</v>
      </c>
      <c r="B360" s="352" t="s">
        <v>249</v>
      </c>
      <c r="C360" s="352" t="s">
        <v>772</v>
      </c>
      <c r="D360" s="291" t="s">
        <v>175</v>
      </c>
      <c r="E360" s="293">
        <v>87.48</v>
      </c>
      <c r="F360" s="293">
        <v>0</v>
      </c>
      <c r="G360" s="293">
        <f>+Tableau1[[#This Row],[Capacité brute (MW)]]*Tableau1[[#This Row],[Part EDF]]</f>
        <v>21.87</v>
      </c>
      <c r="H360" s="294" t="s">
        <v>227</v>
      </c>
      <c r="I360" s="352">
        <v>0.25</v>
      </c>
      <c r="J360" s="291" t="s">
        <v>86</v>
      </c>
      <c r="K360" s="291" t="s">
        <v>111</v>
      </c>
      <c r="L360" s="87"/>
      <c r="M360" s="87"/>
      <c r="N360" s="87"/>
      <c r="O360" s="87"/>
      <c r="P360" s="87"/>
      <c r="Q360" s="87"/>
      <c r="R360" s="87"/>
      <c r="S360" s="87"/>
      <c r="T360" s="87"/>
      <c r="U360" s="87"/>
      <c r="V360" s="87"/>
      <c r="W360" s="87"/>
      <c r="X360" s="87"/>
      <c r="Y360" s="87"/>
      <c r="Z360" s="87"/>
      <c r="AA360" s="87"/>
    </row>
    <row r="361" spans="1:27" s="155" customFormat="1" ht="15" customHeight="1">
      <c r="A361" s="291" t="s">
        <v>777</v>
      </c>
      <c r="B361" s="352" t="s">
        <v>249</v>
      </c>
      <c r="C361" s="352" t="s">
        <v>771</v>
      </c>
      <c r="D361" s="291" t="s">
        <v>365</v>
      </c>
      <c r="E361" s="293">
        <v>110</v>
      </c>
      <c r="F361" s="293">
        <v>0</v>
      </c>
      <c r="G361" s="293">
        <f>+Tableau1[[#This Row],[Capacité brute (MW)]]*Tableau1[[#This Row],[Part EDF]]</f>
        <v>17.600000000000001</v>
      </c>
      <c r="H361" s="294" t="s">
        <v>227</v>
      </c>
      <c r="I361" s="352">
        <v>0.16</v>
      </c>
      <c r="J361" s="291" t="s">
        <v>86</v>
      </c>
      <c r="K361" s="291" t="s">
        <v>111</v>
      </c>
      <c r="L361" s="87"/>
      <c r="M361" s="87"/>
      <c r="N361" s="87"/>
      <c r="O361" s="87"/>
      <c r="P361" s="87"/>
      <c r="Q361" s="87"/>
      <c r="R361" s="87"/>
      <c r="S361" s="87"/>
      <c r="T361" s="87"/>
      <c r="U361" s="87"/>
      <c r="V361" s="87"/>
      <c r="W361" s="87"/>
      <c r="X361" s="87"/>
      <c r="Y361" s="87"/>
      <c r="Z361" s="87"/>
      <c r="AA361" s="87"/>
    </row>
    <row r="362" spans="1:27" s="155" customFormat="1" ht="15" customHeight="1">
      <c r="A362" s="291" t="s">
        <v>777</v>
      </c>
      <c r="B362" s="352" t="s">
        <v>249</v>
      </c>
      <c r="C362" s="352" t="s">
        <v>771</v>
      </c>
      <c r="D362" s="291" t="s">
        <v>175</v>
      </c>
      <c r="E362" s="293">
        <v>116.38</v>
      </c>
      <c r="F362" s="293">
        <v>0</v>
      </c>
      <c r="G362" s="293">
        <f>+Tableau1[[#This Row],[Capacité brute (MW)]]*Tableau1[[#This Row],[Part EDF]]</f>
        <v>18.620799999999999</v>
      </c>
      <c r="H362" s="294" t="s">
        <v>227</v>
      </c>
      <c r="I362" s="352">
        <v>0.16</v>
      </c>
      <c r="J362" s="291" t="s">
        <v>86</v>
      </c>
      <c r="K362" s="291" t="s">
        <v>111</v>
      </c>
      <c r="L362" s="87"/>
      <c r="M362" s="87"/>
      <c r="N362" s="87"/>
      <c r="O362" s="87"/>
      <c r="P362" s="87"/>
      <c r="Q362" s="87"/>
      <c r="R362" s="87"/>
      <c r="S362" s="87"/>
      <c r="T362" s="87"/>
      <c r="U362" s="87"/>
      <c r="V362" s="87"/>
      <c r="W362" s="87"/>
      <c r="X362" s="87"/>
      <c r="Y362" s="87"/>
      <c r="Z362" s="87"/>
      <c r="AA362" s="87"/>
    </row>
    <row r="363" spans="1:27" s="155" customFormat="1" ht="15" customHeight="1">
      <c r="A363" s="291" t="s">
        <v>777</v>
      </c>
      <c r="B363" s="352" t="s">
        <v>249</v>
      </c>
      <c r="C363" s="352" t="s">
        <v>771</v>
      </c>
      <c r="D363" s="291" t="s">
        <v>221</v>
      </c>
      <c r="E363" s="293">
        <v>80.75</v>
      </c>
      <c r="F363" s="293">
        <v>0</v>
      </c>
      <c r="G363" s="293">
        <f>+Tableau1[[#This Row],[Capacité brute (MW)]]*Tableau1[[#This Row],[Part EDF]]</f>
        <v>12.92</v>
      </c>
      <c r="H363" s="294" t="s">
        <v>227</v>
      </c>
      <c r="I363" s="352">
        <v>0.16</v>
      </c>
      <c r="J363" s="291" t="s">
        <v>86</v>
      </c>
      <c r="K363" s="291" t="s">
        <v>111</v>
      </c>
      <c r="L363" s="87"/>
      <c r="M363" s="87"/>
      <c r="N363" s="87"/>
      <c r="O363" s="87"/>
      <c r="P363" s="87"/>
      <c r="Q363" s="87"/>
      <c r="R363" s="87"/>
      <c r="S363" s="87"/>
      <c r="T363" s="87"/>
      <c r="U363" s="87"/>
      <c r="V363" s="87"/>
      <c r="W363" s="87"/>
      <c r="X363" s="87"/>
      <c r="Y363" s="87"/>
      <c r="Z363" s="87"/>
      <c r="AA363" s="87"/>
    </row>
    <row r="364" spans="1:27" s="155" customFormat="1" ht="15" customHeight="1">
      <c r="A364" s="291" t="s">
        <v>777</v>
      </c>
      <c r="B364" s="352" t="s">
        <v>249</v>
      </c>
      <c r="C364" s="352" t="s">
        <v>771</v>
      </c>
      <c r="D364" s="291" t="s">
        <v>216</v>
      </c>
      <c r="E364" s="293">
        <v>12.97</v>
      </c>
      <c r="F364" s="293">
        <v>0</v>
      </c>
      <c r="G364" s="293">
        <f>+Tableau1[[#This Row],[Capacité brute (MW)]]*Tableau1[[#This Row],[Part EDF]]</f>
        <v>2.0752000000000002</v>
      </c>
      <c r="H364" s="294" t="s">
        <v>227</v>
      </c>
      <c r="I364" s="352">
        <v>0.16</v>
      </c>
      <c r="J364" s="291" t="s">
        <v>86</v>
      </c>
      <c r="K364" s="291" t="s">
        <v>111</v>
      </c>
      <c r="L364" s="87"/>
      <c r="M364" s="87"/>
      <c r="N364" s="87"/>
      <c r="O364" s="87"/>
      <c r="P364" s="87"/>
      <c r="Q364" s="87"/>
      <c r="R364" s="87"/>
      <c r="S364" s="87"/>
      <c r="T364" s="87"/>
      <c r="U364" s="87"/>
      <c r="V364" s="87"/>
      <c r="W364" s="87"/>
      <c r="X364" s="87"/>
      <c r="Y364" s="87"/>
      <c r="Z364" s="87"/>
      <c r="AA364" s="87"/>
    </row>
    <row r="365" spans="1:27" s="155" customFormat="1" ht="15" customHeight="1">
      <c r="A365" s="291" t="s">
        <v>270</v>
      </c>
      <c r="B365" s="352" t="s">
        <v>249</v>
      </c>
      <c r="C365" s="352" t="s">
        <v>271</v>
      </c>
      <c r="D365" s="291" t="s">
        <v>232</v>
      </c>
      <c r="E365" s="293">
        <v>5.2</v>
      </c>
      <c r="F365" s="293">
        <f>+Tableau1[[#This Row],[Capacité brute (MW)]]</f>
        <v>5.2</v>
      </c>
      <c r="G365" s="293">
        <f>+Tableau1[[#This Row],[Capacité brute (MW)]]*Tableau1[[#This Row],[Part EDF]]</f>
        <v>5.2</v>
      </c>
      <c r="H365" s="294" t="s">
        <v>227</v>
      </c>
      <c r="I365" s="352">
        <v>1</v>
      </c>
      <c r="J365" s="291" t="s">
        <v>88</v>
      </c>
      <c r="K365" s="291" t="s">
        <v>111</v>
      </c>
      <c r="L365" s="87"/>
      <c r="M365" s="87"/>
      <c r="N365" s="87"/>
      <c r="O365" s="87"/>
      <c r="P365" s="87"/>
      <c r="Q365" s="87"/>
      <c r="R365" s="87"/>
      <c r="S365" s="87"/>
      <c r="T365" s="87"/>
      <c r="U365" s="87"/>
      <c r="V365" s="87"/>
      <c r="W365" s="87"/>
      <c r="X365" s="87"/>
      <c r="Y365" s="87"/>
      <c r="Z365" s="87"/>
      <c r="AA365" s="87"/>
    </row>
    <row r="366" spans="1:27" s="155" customFormat="1" ht="15" customHeight="1">
      <c r="A366" s="291" t="s">
        <v>270</v>
      </c>
      <c r="B366" s="352" t="s">
        <v>249</v>
      </c>
      <c r="C366" s="352" t="s">
        <v>272</v>
      </c>
      <c r="D366" s="291" t="s">
        <v>232</v>
      </c>
      <c r="E366" s="293">
        <v>22</v>
      </c>
      <c r="F366" s="293">
        <f>+Tableau1[[#This Row],[Capacité brute (MW)]]</f>
        <v>22</v>
      </c>
      <c r="G366" s="293">
        <f>+Tableau1[[#This Row],[Capacité brute (MW)]]*Tableau1[[#This Row],[Part EDF]]</f>
        <v>22</v>
      </c>
      <c r="H366" s="294" t="s">
        <v>227</v>
      </c>
      <c r="I366" s="352">
        <v>1</v>
      </c>
      <c r="J366" s="291" t="s">
        <v>88</v>
      </c>
      <c r="K366" s="291" t="s">
        <v>111</v>
      </c>
      <c r="L366" s="87"/>
      <c r="M366" s="87"/>
      <c r="N366" s="87"/>
      <c r="O366" s="87"/>
      <c r="P366" s="87"/>
      <c r="Q366" s="87"/>
      <c r="R366" s="87"/>
      <c r="S366" s="87"/>
      <c r="T366" s="87"/>
      <c r="U366" s="87"/>
      <c r="V366" s="87"/>
      <c r="W366" s="87"/>
      <c r="X366" s="87"/>
      <c r="Y366" s="87"/>
      <c r="Z366" s="87"/>
      <c r="AA366" s="87"/>
    </row>
    <row r="367" spans="1:27" s="155" customFormat="1" ht="15" customHeight="1">
      <c r="A367" s="291" t="s">
        <v>0</v>
      </c>
      <c r="B367" s="352" t="s">
        <v>161</v>
      </c>
      <c r="C367" s="352" t="s">
        <v>190</v>
      </c>
      <c r="D367" s="291" t="s">
        <v>279</v>
      </c>
      <c r="E367" s="293">
        <v>1829</v>
      </c>
      <c r="F367" s="293">
        <v>1446</v>
      </c>
      <c r="G367" s="293">
        <v>1658</v>
      </c>
      <c r="H367" s="294" t="s">
        <v>747</v>
      </c>
      <c r="I367" s="352" t="s">
        <v>190</v>
      </c>
      <c r="J367" s="291" t="s">
        <v>88</v>
      </c>
      <c r="K367" s="291" t="s">
        <v>161</v>
      </c>
      <c r="L367" s="87"/>
      <c r="M367" s="87"/>
      <c r="N367" s="87"/>
      <c r="O367" s="87"/>
      <c r="P367" s="87"/>
      <c r="Q367" s="87"/>
      <c r="R367" s="87"/>
      <c r="S367" s="87"/>
      <c r="T367" s="87"/>
      <c r="U367" s="87"/>
      <c r="V367" s="87"/>
      <c r="W367" s="87"/>
      <c r="X367" s="87"/>
      <c r="Y367" s="87"/>
      <c r="Z367" s="87"/>
      <c r="AA367" s="87"/>
    </row>
    <row r="368" spans="1:27" s="155" customFormat="1" ht="15" customHeight="1">
      <c r="A368" s="291" t="s">
        <v>208</v>
      </c>
      <c r="B368" s="352" t="s">
        <v>161</v>
      </c>
      <c r="C368" s="352" t="s">
        <v>190</v>
      </c>
      <c r="D368" s="291" t="s">
        <v>216</v>
      </c>
      <c r="E368" s="293">
        <v>62</v>
      </c>
      <c r="F368" s="293">
        <v>62</v>
      </c>
      <c r="G368" s="293">
        <v>57</v>
      </c>
      <c r="H368" s="294" t="s">
        <v>752</v>
      </c>
      <c r="I368" s="352" t="s">
        <v>190</v>
      </c>
      <c r="J368" s="291" t="s">
        <v>88</v>
      </c>
      <c r="K368" s="291" t="s">
        <v>161</v>
      </c>
      <c r="L368" s="87"/>
      <c r="M368" s="87"/>
      <c r="N368" s="87"/>
      <c r="O368" s="87"/>
      <c r="P368" s="87"/>
      <c r="Q368" s="87"/>
      <c r="R368" s="87"/>
      <c r="S368" s="87"/>
      <c r="T368" s="87"/>
      <c r="U368" s="87"/>
      <c r="V368" s="87"/>
      <c r="W368" s="87"/>
      <c r="X368" s="87"/>
      <c r="Y368" s="87"/>
      <c r="Z368" s="87"/>
      <c r="AA368" s="87"/>
    </row>
    <row r="369" spans="1:27" s="155" customFormat="1" ht="15" customHeight="1">
      <c r="A369" s="291" t="s">
        <v>23</v>
      </c>
      <c r="B369" s="352" t="s">
        <v>787</v>
      </c>
      <c r="C369" s="352" t="s">
        <v>788</v>
      </c>
      <c r="D369" s="291" t="s">
        <v>231</v>
      </c>
      <c r="E369" s="356">
        <v>1</v>
      </c>
      <c r="F369" s="356">
        <v>1</v>
      </c>
      <c r="G369" s="293">
        <f>Tableau1[[#This Row],[Capacité brute (MW)]]*Tableau1[[#This Row],[Part EDF]]</f>
        <v>0.97170000000000001</v>
      </c>
      <c r="H369" s="294">
        <v>2020</v>
      </c>
      <c r="I369" s="352">
        <v>0.97170000000000001</v>
      </c>
      <c r="J369" s="291" t="s">
        <v>88</v>
      </c>
      <c r="K369" s="291" t="s">
        <v>23</v>
      </c>
      <c r="L369" s="87"/>
      <c r="M369" s="87"/>
      <c r="N369" s="87"/>
      <c r="O369" s="87"/>
      <c r="P369" s="87"/>
      <c r="Q369" s="87"/>
      <c r="R369" s="87"/>
      <c r="S369" s="87"/>
      <c r="T369" s="87"/>
      <c r="U369" s="87"/>
      <c r="V369" s="87"/>
      <c r="W369" s="87"/>
      <c r="X369" s="87"/>
      <c r="Y369" s="87"/>
      <c r="Z369" s="87"/>
      <c r="AA369" s="87"/>
    </row>
    <row r="370" spans="1:27" s="155" customFormat="1" ht="15" customHeight="1">
      <c r="A370" s="291" t="s">
        <v>208</v>
      </c>
      <c r="B370" s="352" t="s">
        <v>161</v>
      </c>
      <c r="C370" s="352" t="s">
        <v>190</v>
      </c>
      <c r="D370" s="291" t="s">
        <v>279</v>
      </c>
      <c r="E370" s="293">
        <v>264</v>
      </c>
      <c r="F370" s="293">
        <v>209</v>
      </c>
      <c r="G370" s="293">
        <v>238</v>
      </c>
      <c r="H370" s="294" t="s">
        <v>752</v>
      </c>
      <c r="I370" s="352" t="s">
        <v>190</v>
      </c>
      <c r="J370" s="291" t="s">
        <v>88</v>
      </c>
      <c r="K370" s="291" t="s">
        <v>161</v>
      </c>
      <c r="L370" s="87"/>
      <c r="M370" s="87"/>
      <c r="N370" s="87"/>
      <c r="O370" s="87"/>
      <c r="P370" s="87"/>
      <c r="Q370" s="87"/>
      <c r="R370" s="87"/>
      <c r="S370" s="87"/>
      <c r="T370" s="87"/>
      <c r="U370" s="87"/>
      <c r="V370" s="87"/>
      <c r="W370" s="87"/>
      <c r="X370" s="87"/>
      <c r="Y370" s="87"/>
      <c r="Z370" s="87"/>
      <c r="AA370" s="87"/>
    </row>
    <row r="371" spans="1:27" s="155" customFormat="1" ht="15" customHeight="1">
      <c r="A371" s="291" t="s">
        <v>212</v>
      </c>
      <c r="B371" s="352" t="s">
        <v>161</v>
      </c>
      <c r="C371" s="352" t="s">
        <v>190</v>
      </c>
      <c r="D371" s="291" t="s">
        <v>279</v>
      </c>
      <c r="E371" s="293">
        <v>364</v>
      </c>
      <c r="F371" s="293">
        <v>200</v>
      </c>
      <c r="G371" s="293">
        <v>262</v>
      </c>
      <c r="H371" s="294" t="s">
        <v>753</v>
      </c>
      <c r="I371" s="352" t="s">
        <v>190</v>
      </c>
      <c r="J371" s="291" t="s">
        <v>88</v>
      </c>
      <c r="K371" s="291" t="s">
        <v>161</v>
      </c>
      <c r="L371" s="87"/>
      <c r="M371" s="87"/>
      <c r="N371" s="87"/>
      <c r="O371" s="87"/>
      <c r="P371" s="87"/>
      <c r="Q371" s="87"/>
      <c r="R371" s="87"/>
      <c r="S371" s="87"/>
      <c r="T371" s="87"/>
      <c r="U371" s="87"/>
      <c r="V371" s="87"/>
      <c r="W371" s="87"/>
      <c r="X371" s="87"/>
      <c r="Y371" s="87"/>
      <c r="Z371" s="87"/>
      <c r="AA371" s="87"/>
    </row>
    <row r="372" spans="1:27" s="155" customFormat="1" ht="15" customHeight="1">
      <c r="A372" s="291" t="s">
        <v>212</v>
      </c>
      <c r="B372" s="352" t="s">
        <v>161</v>
      </c>
      <c r="C372" s="352" t="s">
        <v>190</v>
      </c>
      <c r="D372" s="291" t="s">
        <v>216</v>
      </c>
      <c r="E372" s="293">
        <v>657</v>
      </c>
      <c r="F372" s="293">
        <v>36</v>
      </c>
      <c r="G372" s="293">
        <v>325</v>
      </c>
      <c r="H372" s="294" t="s">
        <v>753</v>
      </c>
      <c r="I372" s="352" t="s">
        <v>190</v>
      </c>
      <c r="J372" s="291" t="s">
        <v>88</v>
      </c>
      <c r="K372" s="291" t="s">
        <v>161</v>
      </c>
      <c r="L372" s="87"/>
      <c r="M372" s="87"/>
      <c r="N372" s="87"/>
      <c r="O372" s="87"/>
      <c r="P372" s="87"/>
      <c r="Q372" s="87"/>
      <c r="R372" s="87"/>
      <c r="S372" s="87"/>
      <c r="T372" s="87"/>
      <c r="U372" s="87"/>
      <c r="V372" s="87"/>
      <c r="W372" s="87"/>
      <c r="X372" s="87"/>
      <c r="Y372" s="87"/>
      <c r="Z372" s="87"/>
      <c r="AA372" s="87"/>
    </row>
    <row r="373" spans="1:27" s="155" customFormat="1" ht="15" customHeight="1">
      <c r="A373" s="291" t="s">
        <v>217</v>
      </c>
      <c r="B373" s="352" t="s">
        <v>161</v>
      </c>
      <c r="C373" s="352" t="s">
        <v>190</v>
      </c>
      <c r="D373" s="291" t="s">
        <v>216</v>
      </c>
      <c r="E373" s="293">
        <v>459</v>
      </c>
      <c r="F373" s="293">
        <v>383</v>
      </c>
      <c r="G373" s="293">
        <v>343</v>
      </c>
      <c r="H373" s="294" t="s">
        <v>753</v>
      </c>
      <c r="I373" s="352" t="s">
        <v>190</v>
      </c>
      <c r="J373" s="291" t="s">
        <v>88</v>
      </c>
      <c r="K373" s="291" t="s">
        <v>161</v>
      </c>
      <c r="L373" s="87"/>
      <c r="M373" s="87"/>
      <c r="N373" s="87"/>
      <c r="O373" s="87"/>
      <c r="P373" s="87"/>
      <c r="Q373" s="87"/>
      <c r="R373" s="87"/>
      <c r="S373" s="87"/>
      <c r="T373" s="87"/>
      <c r="U373" s="87"/>
      <c r="V373" s="87"/>
      <c r="W373" s="87"/>
      <c r="X373" s="87"/>
      <c r="Y373" s="87"/>
      <c r="Z373" s="87"/>
      <c r="AA373" s="87"/>
    </row>
    <row r="374" spans="1:27" s="155" customFormat="1">
      <c r="A374" s="291" t="s">
        <v>23</v>
      </c>
      <c r="B374" s="352" t="s">
        <v>837</v>
      </c>
      <c r="C374" s="352" t="s">
        <v>448</v>
      </c>
      <c r="D374" s="291" t="s">
        <v>279</v>
      </c>
      <c r="E374" s="293">
        <v>70</v>
      </c>
      <c r="F374" s="293">
        <v>70</v>
      </c>
      <c r="G374" s="293">
        <f>Tableau1[[#This Row],[Capacité brute (MW)]]*Tableau1[[#This Row],[Part EDF]]</f>
        <v>34.692</v>
      </c>
      <c r="H374" s="294">
        <v>2005</v>
      </c>
      <c r="I374" s="352">
        <v>0.49559999999999998</v>
      </c>
      <c r="J374" s="291" t="s">
        <v>88</v>
      </c>
      <c r="K374" s="291" t="s">
        <v>23</v>
      </c>
      <c r="L374" s="87"/>
      <c r="M374" s="87"/>
      <c r="N374" s="87"/>
      <c r="O374" s="87"/>
      <c r="P374" s="87"/>
      <c r="Q374" s="87"/>
      <c r="R374" s="87"/>
      <c r="S374" s="87"/>
      <c r="T374" s="87"/>
      <c r="U374" s="87"/>
      <c r="V374" s="87"/>
      <c r="W374" s="87"/>
      <c r="X374" s="87"/>
      <c r="Y374" s="87"/>
      <c r="Z374" s="87"/>
      <c r="AA374" s="87"/>
    </row>
    <row r="375" spans="1:27" s="155" customFormat="1" ht="15" customHeight="1">
      <c r="A375" s="291" t="s">
        <v>23</v>
      </c>
      <c r="B375" s="352" t="s">
        <v>446</v>
      </c>
      <c r="C375" s="352" t="s">
        <v>915</v>
      </c>
      <c r="D375" s="291" t="s">
        <v>176</v>
      </c>
      <c r="E375" s="293">
        <v>0</v>
      </c>
      <c r="F375" s="293">
        <v>1.4</v>
      </c>
      <c r="G375" s="632">
        <v>-3.2</v>
      </c>
      <c r="H375" s="294" t="s">
        <v>227</v>
      </c>
      <c r="I375" s="352" t="s">
        <v>227</v>
      </c>
      <c r="J375" s="291" t="s">
        <v>227</v>
      </c>
      <c r="K375" s="291" t="s">
        <v>23</v>
      </c>
      <c r="L375" s="87"/>
      <c r="M375" s="87"/>
      <c r="N375" s="87"/>
      <c r="O375" s="87"/>
      <c r="P375" s="87"/>
      <c r="Q375" s="87"/>
      <c r="R375" s="87"/>
      <c r="S375" s="87"/>
      <c r="T375" s="87"/>
      <c r="U375" s="87"/>
      <c r="V375" s="87"/>
      <c r="W375" s="87"/>
      <c r="X375" s="87"/>
      <c r="Y375" s="87"/>
      <c r="Z375" s="87"/>
      <c r="AA375" s="87"/>
    </row>
    <row r="376" spans="1:27" s="155" customFormat="1" ht="15" customHeight="1">
      <c r="A376" s="291" t="s">
        <v>23</v>
      </c>
      <c r="B376" s="352" t="s">
        <v>236</v>
      </c>
      <c r="C376" s="352" t="s">
        <v>507</v>
      </c>
      <c r="D376" s="291" t="s">
        <v>176</v>
      </c>
      <c r="E376" s="293">
        <v>32.97</v>
      </c>
      <c r="F376" s="293">
        <v>32.97</v>
      </c>
      <c r="G376" s="293">
        <f>Tableau1[[#This Row],[Capacité brute (MW)]]*Tableau1[[#This Row],[Part EDF]]</f>
        <v>32.036949</v>
      </c>
      <c r="H376" s="294">
        <v>2010</v>
      </c>
      <c r="I376" s="352">
        <v>0.97170000000000001</v>
      </c>
      <c r="J376" s="291" t="s">
        <v>88</v>
      </c>
      <c r="K376" s="291" t="s">
        <v>23</v>
      </c>
      <c r="L376" s="87"/>
      <c r="M376" s="87"/>
      <c r="N376" s="87"/>
      <c r="O376" s="87"/>
      <c r="P376" s="87"/>
      <c r="Q376" s="87"/>
      <c r="R376" s="87"/>
      <c r="S376" s="87"/>
      <c r="T376" s="87"/>
      <c r="U376" s="87"/>
      <c r="V376" s="87"/>
      <c r="W376" s="87"/>
      <c r="X376" s="87"/>
      <c r="Y376" s="87"/>
      <c r="Z376" s="87"/>
      <c r="AA376" s="87"/>
    </row>
    <row r="377" spans="1:27" s="155" customFormat="1" ht="15" customHeight="1">
      <c r="A377" s="291" t="s">
        <v>23</v>
      </c>
      <c r="B377" s="352" t="s">
        <v>789</v>
      </c>
      <c r="C377" s="352" t="s">
        <v>626</v>
      </c>
      <c r="D377" s="291" t="s">
        <v>279</v>
      </c>
      <c r="E377" s="293">
        <v>10</v>
      </c>
      <c r="F377" s="293">
        <v>10</v>
      </c>
      <c r="G377" s="293">
        <f>Tableau1[[#This Row],[Capacité brute (MW)]]*Tableau1[[#This Row],[Part EDF]]</f>
        <v>4.9559999999999995</v>
      </c>
      <c r="H377" s="294">
        <v>2008</v>
      </c>
      <c r="I377" s="352">
        <v>0.49559999999999998</v>
      </c>
      <c r="J377" s="291" t="s">
        <v>88</v>
      </c>
      <c r="K377" s="291" t="s">
        <v>23</v>
      </c>
      <c r="L377" s="87"/>
      <c r="M377" s="87"/>
      <c r="N377" s="87"/>
      <c r="O377" s="87"/>
      <c r="P377" s="87"/>
      <c r="Q377" s="87"/>
      <c r="R377" s="87"/>
      <c r="S377" s="87"/>
      <c r="T377" s="87"/>
      <c r="U377" s="87"/>
      <c r="V377" s="87"/>
      <c r="W377" s="87"/>
      <c r="X377" s="87"/>
      <c r="Y377" s="87"/>
      <c r="Z377" s="87"/>
      <c r="AA377" s="87"/>
    </row>
    <row r="378" spans="1:27" s="155" customFormat="1" ht="15" customHeight="1">
      <c r="A378" s="291" t="s">
        <v>23</v>
      </c>
      <c r="B378" s="352" t="s">
        <v>837</v>
      </c>
      <c r="C378" s="352" t="s">
        <v>449</v>
      </c>
      <c r="D378" s="291" t="s">
        <v>279</v>
      </c>
      <c r="E378" s="293">
        <v>12</v>
      </c>
      <c r="F378" s="293">
        <v>12</v>
      </c>
      <c r="G378" s="293">
        <f>Tableau1[[#This Row],[Capacité brute (MW)]]*Tableau1[[#This Row],[Part EDF]]</f>
        <v>5.9471999999999996</v>
      </c>
      <c r="H378" s="294">
        <v>2014</v>
      </c>
      <c r="I378" s="352">
        <v>0.49559999999999998</v>
      </c>
      <c r="J378" s="291" t="s">
        <v>88</v>
      </c>
      <c r="K378" s="291" t="s">
        <v>23</v>
      </c>
      <c r="L378" s="87"/>
      <c r="M378" s="87"/>
      <c r="N378" s="87"/>
      <c r="O378" s="87"/>
      <c r="P378" s="87"/>
      <c r="Q378" s="87"/>
      <c r="R378" s="87"/>
      <c r="S378" s="87"/>
      <c r="T378" s="87"/>
      <c r="U378" s="87"/>
      <c r="V378" s="87"/>
      <c r="W378" s="87"/>
      <c r="X378" s="87"/>
      <c r="Y378" s="87"/>
      <c r="Z378" s="87"/>
      <c r="AA378" s="87"/>
    </row>
    <row r="379" spans="1:27" s="155" customFormat="1" ht="15" customHeight="1">
      <c r="A379" s="291" t="s">
        <v>23</v>
      </c>
      <c r="B379" s="352" t="s">
        <v>786</v>
      </c>
      <c r="C379" s="352" t="s">
        <v>654</v>
      </c>
      <c r="D379" s="291" t="s">
        <v>216</v>
      </c>
      <c r="E379" s="293">
        <v>0.74060000000000004</v>
      </c>
      <c r="F379" s="293">
        <v>0.74060000000000004</v>
      </c>
      <c r="G379" s="293">
        <f>Tableau1[[#This Row],[Capacité brute (MW)]]*Tableau1[[#This Row],[Part EDF]]</f>
        <v>0.36704135999999998</v>
      </c>
      <c r="H379" s="294">
        <v>2011</v>
      </c>
      <c r="I379" s="352">
        <v>0.49559999999999998</v>
      </c>
      <c r="J379" s="291" t="s">
        <v>88</v>
      </c>
      <c r="K379" s="291" t="s">
        <v>23</v>
      </c>
      <c r="L379" s="87"/>
      <c r="M379" s="87"/>
      <c r="N379" s="87"/>
      <c r="O379" s="87"/>
      <c r="P379" s="87"/>
      <c r="Q379" s="87"/>
      <c r="R379" s="87"/>
      <c r="S379" s="87"/>
      <c r="T379" s="87"/>
      <c r="U379" s="87"/>
      <c r="V379" s="87"/>
      <c r="W379" s="87"/>
      <c r="X379" s="87"/>
      <c r="Y379" s="87"/>
      <c r="Z379" s="87"/>
      <c r="AA379" s="87"/>
    </row>
    <row r="380" spans="1:27" s="155" customFormat="1" ht="15" customHeight="1">
      <c r="A380" s="291" t="s">
        <v>23</v>
      </c>
      <c r="B380" s="352" t="s">
        <v>790</v>
      </c>
      <c r="C380" s="352" t="s">
        <v>627</v>
      </c>
      <c r="D380" s="291" t="s">
        <v>279</v>
      </c>
      <c r="E380" s="293">
        <v>74</v>
      </c>
      <c r="F380" s="293">
        <v>74</v>
      </c>
      <c r="G380" s="293">
        <f>Tableau1[[#This Row],[Capacité brute (MW)]]*Tableau1[[#This Row],[Part EDF]]</f>
        <v>36.674399999999999</v>
      </c>
      <c r="H380" s="294">
        <v>2012</v>
      </c>
      <c r="I380" s="352">
        <v>0.49559999999999998</v>
      </c>
      <c r="J380" s="291" t="s">
        <v>88</v>
      </c>
      <c r="K380" s="291" t="s">
        <v>23</v>
      </c>
      <c r="L380" s="87"/>
      <c r="M380" s="87"/>
      <c r="N380" s="87"/>
      <c r="O380" s="87"/>
      <c r="P380" s="87"/>
      <c r="Q380" s="87"/>
      <c r="R380" s="87"/>
      <c r="S380" s="87"/>
      <c r="T380" s="87"/>
      <c r="U380" s="87"/>
      <c r="V380" s="87"/>
      <c r="W380" s="87"/>
      <c r="X380" s="87"/>
      <c r="Y380" s="87"/>
      <c r="Z380" s="87"/>
      <c r="AA380" s="87"/>
    </row>
    <row r="381" spans="1:27" s="155" customFormat="1" ht="15" customHeight="1">
      <c r="A381" s="291" t="s">
        <v>23</v>
      </c>
      <c r="B381" s="352" t="s">
        <v>880</v>
      </c>
      <c r="C381" s="352" t="s">
        <v>882</v>
      </c>
      <c r="D381" s="291" t="s">
        <v>279</v>
      </c>
      <c r="E381" s="293">
        <v>10</v>
      </c>
      <c r="F381" s="293">
        <v>10</v>
      </c>
      <c r="G381" s="293">
        <f>+Tableau1[[#This Row],[Capacité brute (MW)]]*Tableau1[[#This Row],[Part EDF]]</f>
        <v>4.9559999999999995</v>
      </c>
      <c r="H381" s="294">
        <v>2012</v>
      </c>
      <c r="I381" s="352">
        <v>0.49559999999999998</v>
      </c>
      <c r="J381" s="291" t="s">
        <v>88</v>
      </c>
      <c r="K381" s="291" t="s">
        <v>23</v>
      </c>
      <c r="L381" s="87"/>
      <c r="M381" s="87"/>
      <c r="N381" s="87"/>
      <c r="O381" s="87"/>
      <c r="P381" s="87"/>
      <c r="Q381" s="87"/>
      <c r="R381" s="87"/>
      <c r="S381" s="87"/>
      <c r="T381" s="87"/>
      <c r="U381" s="87"/>
      <c r="V381" s="87"/>
      <c r="W381" s="87"/>
      <c r="X381" s="87"/>
      <c r="Y381" s="87"/>
      <c r="Z381" s="87"/>
      <c r="AA381" s="87"/>
    </row>
    <row r="382" spans="1:27" s="155" customFormat="1" ht="15" customHeight="1">
      <c r="A382" s="291" t="s">
        <v>23</v>
      </c>
      <c r="B382" s="352" t="s">
        <v>236</v>
      </c>
      <c r="C382" s="352" t="s">
        <v>508</v>
      </c>
      <c r="D382" s="291" t="s">
        <v>238</v>
      </c>
      <c r="E382" s="293">
        <v>2.4500000000000002</v>
      </c>
      <c r="F382" s="293">
        <v>2.4500000000000002</v>
      </c>
      <c r="G382" s="293">
        <f>Tableau1[[#This Row],[Capacité brute (MW)]]*Tableau1[[#This Row],[Part EDF]]</f>
        <v>2.380665</v>
      </c>
      <c r="H382" s="294">
        <v>1959</v>
      </c>
      <c r="I382" s="352">
        <v>0.97170000000000001</v>
      </c>
      <c r="J382" s="291" t="s">
        <v>88</v>
      </c>
      <c r="K382" s="291" t="s">
        <v>23</v>
      </c>
      <c r="L382" s="87"/>
      <c r="M382" s="87"/>
      <c r="N382" s="87"/>
      <c r="O382" s="87"/>
      <c r="P382" s="87"/>
      <c r="Q382" s="87"/>
      <c r="R382" s="87"/>
      <c r="S382" s="87"/>
      <c r="T382" s="87"/>
      <c r="U382" s="87"/>
      <c r="V382" s="87"/>
      <c r="W382" s="87"/>
      <c r="X382" s="87"/>
      <c r="Y382" s="87"/>
      <c r="Z382" s="87"/>
      <c r="AA382" s="87"/>
    </row>
    <row r="383" spans="1:27" s="155" customFormat="1" ht="15" customHeight="1">
      <c r="A383" s="291" t="s">
        <v>23</v>
      </c>
      <c r="B383" s="352" t="s">
        <v>446</v>
      </c>
      <c r="C383" s="352" t="s">
        <v>490</v>
      </c>
      <c r="D383" s="291" t="s">
        <v>176</v>
      </c>
      <c r="E383" s="293">
        <v>121.3621</v>
      </c>
      <c r="F383" s="293">
        <v>121.3621</v>
      </c>
      <c r="G383" s="293">
        <f>Tableau1[[#This Row],[Capacité brute (MW)]]*Tableau1[[#This Row],[Part EDF]]</f>
        <v>117.92755257</v>
      </c>
      <c r="H383" s="294">
        <v>1995</v>
      </c>
      <c r="I383" s="352">
        <v>0.97170000000000001</v>
      </c>
      <c r="J383" s="291" t="s">
        <v>88</v>
      </c>
      <c r="K383" s="291" t="s">
        <v>23</v>
      </c>
      <c r="L383" s="87"/>
      <c r="M383" s="87"/>
      <c r="N383" s="87"/>
      <c r="O383" s="87"/>
      <c r="P383" s="87"/>
      <c r="Q383" s="87"/>
      <c r="R383" s="87"/>
      <c r="S383" s="87"/>
      <c r="T383" s="87"/>
      <c r="U383" s="87"/>
      <c r="V383" s="87"/>
      <c r="W383" s="87"/>
      <c r="X383" s="87"/>
      <c r="Y383" s="87"/>
      <c r="Z383" s="87"/>
      <c r="AA383" s="87"/>
    </row>
    <row r="384" spans="1:27" s="155" customFormat="1" ht="15" customHeight="1">
      <c r="A384" s="291" t="s">
        <v>23</v>
      </c>
      <c r="B384" s="352" t="s">
        <v>786</v>
      </c>
      <c r="C384" s="352" t="s">
        <v>655</v>
      </c>
      <c r="D384" s="291" t="s">
        <v>216</v>
      </c>
      <c r="E384" s="293">
        <v>0.99912000000000001</v>
      </c>
      <c r="F384" s="293">
        <v>0.99912000000000001</v>
      </c>
      <c r="G384" s="293">
        <f>Tableau1[[#This Row],[Capacité brute (MW)]]*Tableau1[[#This Row],[Part EDF]]</f>
        <v>0.495163872</v>
      </c>
      <c r="H384" s="294">
        <v>2011</v>
      </c>
      <c r="I384" s="352">
        <v>0.49559999999999998</v>
      </c>
      <c r="J384" s="291" t="s">
        <v>88</v>
      </c>
      <c r="K384" s="291" t="s">
        <v>23</v>
      </c>
      <c r="L384" s="87"/>
      <c r="M384" s="87"/>
      <c r="N384" s="87"/>
      <c r="O384" s="87"/>
      <c r="P384" s="87"/>
      <c r="Q384" s="87"/>
      <c r="R384" s="87"/>
      <c r="S384" s="87"/>
      <c r="T384" s="87"/>
      <c r="U384" s="87"/>
      <c r="V384" s="87"/>
      <c r="W384" s="87"/>
      <c r="X384" s="87"/>
      <c r="Y384" s="87"/>
      <c r="Z384" s="87"/>
      <c r="AA384" s="87"/>
    </row>
    <row r="385" spans="1:27" s="155" customFormat="1" ht="15" customHeight="1">
      <c r="A385" s="291" t="s">
        <v>23</v>
      </c>
      <c r="B385" s="352" t="s">
        <v>446</v>
      </c>
      <c r="C385" s="352" t="s">
        <v>491</v>
      </c>
      <c r="D385" s="291" t="s">
        <v>176</v>
      </c>
      <c r="E385" s="293">
        <v>391.07</v>
      </c>
      <c r="F385" s="293">
        <v>391.07</v>
      </c>
      <c r="G385" s="293">
        <f>Tableau1[[#This Row],[Capacité brute (MW)]]*Tableau1[[#This Row],[Part EDF]]</f>
        <v>380.00271900000001</v>
      </c>
      <c r="H385" s="294">
        <v>2005</v>
      </c>
      <c r="I385" s="352">
        <v>0.97170000000000001</v>
      </c>
      <c r="J385" s="291" t="s">
        <v>88</v>
      </c>
      <c r="K385" s="291" t="s">
        <v>23</v>
      </c>
      <c r="L385" s="87"/>
      <c r="M385" s="87"/>
      <c r="N385" s="87"/>
      <c r="O385" s="87"/>
      <c r="P385" s="87"/>
      <c r="Q385" s="87"/>
      <c r="R385" s="87"/>
      <c r="S385" s="87"/>
      <c r="T385" s="87"/>
      <c r="U385" s="87"/>
      <c r="V385" s="87"/>
      <c r="W385" s="87"/>
      <c r="X385" s="87"/>
      <c r="Y385" s="87"/>
      <c r="Z385" s="87"/>
      <c r="AA385" s="87"/>
    </row>
    <row r="386" spans="1:27" s="155" customFormat="1" ht="15" customHeight="1">
      <c r="A386" s="291" t="s">
        <v>27</v>
      </c>
      <c r="B386" s="352" t="s">
        <v>236</v>
      </c>
      <c r="C386" s="352" t="s">
        <v>237</v>
      </c>
      <c r="D386" s="291" t="s">
        <v>238</v>
      </c>
      <c r="E386" s="293">
        <v>1.4139999999999999</v>
      </c>
      <c r="F386" s="293">
        <v>1.4139999999999999</v>
      </c>
      <c r="G386" s="293">
        <f>Tableau1[[#This Row],[Capacité brute (MW)]]*Tableau1[[#This Row],[Part EDF]]</f>
        <v>1.3739838</v>
      </c>
      <c r="H386" s="294">
        <v>2010</v>
      </c>
      <c r="I386" s="352">
        <v>0.97170000000000001</v>
      </c>
      <c r="J386" s="291" t="s">
        <v>88</v>
      </c>
      <c r="K386" s="291" t="s">
        <v>23</v>
      </c>
      <c r="L386" s="87"/>
      <c r="M386" s="87"/>
      <c r="N386" s="87"/>
      <c r="O386" s="87"/>
      <c r="P386" s="87"/>
      <c r="Q386" s="87"/>
      <c r="R386" s="87"/>
      <c r="S386" s="87"/>
      <c r="T386" s="87"/>
      <c r="U386" s="87"/>
      <c r="V386" s="87"/>
      <c r="W386" s="87"/>
      <c r="X386" s="87"/>
      <c r="Y386" s="87"/>
      <c r="Z386" s="87"/>
      <c r="AA386" s="87"/>
    </row>
    <row r="387" spans="1:27" s="155" customFormat="1" ht="15" customHeight="1">
      <c r="A387" s="291" t="s">
        <v>23</v>
      </c>
      <c r="B387" s="352" t="s">
        <v>789</v>
      </c>
      <c r="C387" s="352" t="s">
        <v>628</v>
      </c>
      <c r="D387" s="291" t="s">
        <v>279</v>
      </c>
      <c r="E387" s="293">
        <v>12</v>
      </c>
      <c r="F387" s="293">
        <v>12</v>
      </c>
      <c r="G387" s="293">
        <f>Tableau1[[#This Row],[Capacité brute (MW)]]*Tableau1[[#This Row],[Part EDF]]</f>
        <v>5.9471999999999996</v>
      </c>
      <c r="H387" s="294">
        <v>2008</v>
      </c>
      <c r="I387" s="352">
        <v>0.49559999999999998</v>
      </c>
      <c r="J387" s="291" t="s">
        <v>88</v>
      </c>
      <c r="K387" s="291" t="s">
        <v>23</v>
      </c>
      <c r="L387" s="87"/>
      <c r="M387" s="87"/>
      <c r="N387" s="87"/>
      <c r="O387" s="87"/>
      <c r="P387" s="87"/>
      <c r="Q387" s="87"/>
      <c r="R387" s="87"/>
      <c r="S387" s="87"/>
      <c r="T387" s="87"/>
      <c r="U387" s="87"/>
      <c r="V387" s="87"/>
      <c r="W387" s="87"/>
      <c r="X387" s="87"/>
      <c r="Y387" s="87"/>
      <c r="Z387" s="87"/>
      <c r="AA387" s="87"/>
    </row>
    <row r="388" spans="1:27" s="155" customFormat="1" ht="15" customHeight="1">
      <c r="A388" s="291" t="s">
        <v>23</v>
      </c>
      <c r="B388" s="352" t="s">
        <v>786</v>
      </c>
      <c r="C388" s="352" t="s">
        <v>656</v>
      </c>
      <c r="D388" s="291" t="s">
        <v>216</v>
      </c>
      <c r="E388" s="293">
        <v>0.94</v>
      </c>
      <c r="F388" s="293">
        <v>0.94</v>
      </c>
      <c r="G388" s="293">
        <f>Tableau1[[#This Row],[Capacité brute (MW)]]*Tableau1[[#This Row],[Part EDF]]</f>
        <v>0.46586399999999994</v>
      </c>
      <c r="H388" s="294">
        <v>2010</v>
      </c>
      <c r="I388" s="352">
        <v>0.49559999999999998</v>
      </c>
      <c r="J388" s="291" t="s">
        <v>88</v>
      </c>
      <c r="K388" s="291" t="s">
        <v>23</v>
      </c>
      <c r="L388" s="87"/>
      <c r="M388" s="87"/>
      <c r="N388" s="87"/>
      <c r="O388" s="87"/>
      <c r="P388" s="87"/>
      <c r="Q388" s="87"/>
      <c r="R388" s="87"/>
      <c r="S388" s="87"/>
      <c r="T388" s="87"/>
      <c r="U388" s="87"/>
      <c r="V388" s="87"/>
      <c r="W388" s="87"/>
      <c r="X388" s="87"/>
      <c r="Y388" s="87"/>
      <c r="Z388" s="87"/>
      <c r="AA388" s="87"/>
    </row>
    <row r="389" spans="1:27" s="155" customFormat="1" ht="15" customHeight="1">
      <c r="A389" s="291" t="s">
        <v>23</v>
      </c>
      <c r="B389" s="352" t="s">
        <v>786</v>
      </c>
      <c r="C389" s="352" t="s">
        <v>657</v>
      </c>
      <c r="D389" s="291" t="s">
        <v>216</v>
      </c>
      <c r="E389" s="293">
        <v>0.99912000000000001</v>
      </c>
      <c r="F389" s="293">
        <v>0.99912000000000001</v>
      </c>
      <c r="G389" s="293">
        <f>Tableau1[[#This Row],[Capacité brute (MW)]]*Tableau1[[#This Row],[Part EDF]]</f>
        <v>0.495163872</v>
      </c>
      <c r="H389" s="294">
        <v>2011</v>
      </c>
      <c r="I389" s="352">
        <v>0.49559999999999998</v>
      </c>
      <c r="J389" s="291" t="s">
        <v>88</v>
      </c>
      <c r="K389" s="291" t="s">
        <v>23</v>
      </c>
      <c r="L389" s="87"/>
      <c r="M389" s="87"/>
      <c r="N389" s="87"/>
      <c r="O389" s="87"/>
      <c r="P389" s="87"/>
      <c r="Q389" s="87"/>
      <c r="R389" s="87"/>
      <c r="S389" s="87"/>
      <c r="T389" s="87"/>
      <c r="U389" s="87"/>
      <c r="V389" s="87"/>
      <c r="W389" s="87"/>
      <c r="X389" s="87"/>
      <c r="Y389" s="87"/>
      <c r="Z389" s="87"/>
      <c r="AA389" s="87"/>
    </row>
    <row r="390" spans="1:27" s="155" customFormat="1" ht="15" customHeight="1">
      <c r="A390" s="291" t="s">
        <v>23</v>
      </c>
      <c r="B390" s="352" t="s">
        <v>837</v>
      </c>
      <c r="C390" s="352" t="s">
        <v>482</v>
      </c>
      <c r="D390" s="291" t="s">
        <v>216</v>
      </c>
      <c r="E390" s="293">
        <v>1</v>
      </c>
      <c r="F390" s="293">
        <v>1</v>
      </c>
      <c r="G390" s="293">
        <f>Tableau1[[#This Row],[Capacité brute (MW)]]*Tableau1[[#This Row],[Part EDF]]</f>
        <v>0.49559999999999998</v>
      </c>
      <c r="H390" s="294">
        <v>2011</v>
      </c>
      <c r="I390" s="352">
        <v>0.49559999999999998</v>
      </c>
      <c r="J390" s="291" t="s">
        <v>88</v>
      </c>
      <c r="K390" s="291" t="s">
        <v>23</v>
      </c>
      <c r="L390" s="87"/>
      <c r="M390" s="87"/>
      <c r="N390" s="87"/>
      <c r="O390" s="87"/>
      <c r="P390" s="87"/>
      <c r="Q390" s="87"/>
      <c r="R390" s="87"/>
      <c r="S390" s="87"/>
      <c r="T390" s="87"/>
      <c r="U390" s="87"/>
      <c r="V390" s="87"/>
      <c r="W390" s="87"/>
      <c r="X390" s="87"/>
      <c r="Y390" s="87"/>
      <c r="Z390" s="87"/>
      <c r="AA390" s="87"/>
    </row>
    <row r="391" spans="1:27" s="155" customFormat="1" ht="15" customHeight="1">
      <c r="A391" s="291" t="s">
        <v>23</v>
      </c>
      <c r="B391" s="352" t="s">
        <v>236</v>
      </c>
      <c r="C391" s="352" t="s">
        <v>509</v>
      </c>
      <c r="D391" s="291" t="s">
        <v>238</v>
      </c>
      <c r="E391" s="293">
        <v>5.125</v>
      </c>
      <c r="F391" s="293">
        <v>5.125</v>
      </c>
      <c r="G391" s="293">
        <f>Tableau1[[#This Row],[Capacité brute (MW)]]*Tableau1[[#This Row],[Part EDF]]</f>
        <v>4.9799625000000001</v>
      </c>
      <c r="H391" s="294">
        <v>2010</v>
      </c>
      <c r="I391" s="352">
        <v>0.97170000000000001</v>
      </c>
      <c r="J391" s="291" t="s">
        <v>88</v>
      </c>
      <c r="K391" s="291" t="s">
        <v>23</v>
      </c>
      <c r="L391" s="87"/>
      <c r="M391" s="87"/>
      <c r="N391" s="87"/>
      <c r="O391" s="87"/>
      <c r="P391" s="87"/>
      <c r="Q391" s="87"/>
      <c r="R391" s="87"/>
      <c r="S391" s="87"/>
      <c r="T391" s="87"/>
      <c r="U391" s="87"/>
      <c r="V391" s="87"/>
      <c r="W391" s="87"/>
      <c r="X391" s="87"/>
      <c r="Y391" s="87"/>
      <c r="Z391" s="87"/>
      <c r="AA391" s="87"/>
    </row>
    <row r="392" spans="1:27" s="155" customFormat="1" ht="15" customHeight="1">
      <c r="A392" s="291" t="s">
        <v>23</v>
      </c>
      <c r="B392" s="352" t="s">
        <v>837</v>
      </c>
      <c r="C392" s="352" t="s">
        <v>840</v>
      </c>
      <c r="D392" s="291" t="s">
        <v>279</v>
      </c>
      <c r="E392" s="293">
        <v>2.6</v>
      </c>
      <c r="F392" s="293">
        <v>2.6</v>
      </c>
      <c r="G392" s="293">
        <f>+Tableau1[[#This Row],[Capacité brute (MW)]]*Tableau1[[#This Row],[Part EDF]]</f>
        <v>1.2885599999999999</v>
      </c>
      <c r="H392" s="294">
        <v>2021</v>
      </c>
      <c r="I392" s="352">
        <v>0.49559999999999998</v>
      </c>
      <c r="J392" s="291" t="s">
        <v>88</v>
      </c>
      <c r="K392" s="291" t="s">
        <v>23</v>
      </c>
      <c r="L392" s="87"/>
      <c r="M392" s="87"/>
      <c r="N392" s="87"/>
      <c r="O392" s="87"/>
      <c r="P392" s="87"/>
      <c r="Q392" s="87"/>
      <c r="R392" s="87"/>
      <c r="S392" s="87"/>
      <c r="T392" s="87"/>
      <c r="U392" s="87"/>
      <c r="V392" s="87"/>
      <c r="W392" s="87"/>
      <c r="X392" s="87"/>
      <c r="Y392" s="87"/>
      <c r="Z392" s="87"/>
      <c r="AA392" s="87"/>
    </row>
    <row r="393" spans="1:27" s="155" customFormat="1" ht="15" customHeight="1">
      <c r="A393" s="291" t="s">
        <v>23</v>
      </c>
      <c r="B393" s="352" t="s">
        <v>837</v>
      </c>
      <c r="C393" s="352" t="s">
        <v>838</v>
      </c>
      <c r="D393" s="291" t="s">
        <v>279</v>
      </c>
      <c r="E393" s="293">
        <v>13.2</v>
      </c>
      <c r="F393" s="293">
        <v>13.2</v>
      </c>
      <c r="G393" s="293">
        <f>+Tableau1[[#This Row],[Capacité brute (MW)]]*Tableau1[[#This Row],[Part EDF]]</f>
        <v>6.5419199999999993</v>
      </c>
      <c r="H393" s="294">
        <v>2021</v>
      </c>
      <c r="I393" s="352">
        <v>0.49559999999999998</v>
      </c>
      <c r="J393" s="291" t="s">
        <v>88</v>
      </c>
      <c r="K393" s="291" t="s">
        <v>23</v>
      </c>
      <c r="L393" s="87"/>
      <c r="M393" s="87"/>
      <c r="N393" s="87"/>
      <c r="O393" s="87"/>
      <c r="P393" s="87"/>
      <c r="Q393" s="87"/>
      <c r="R393" s="87"/>
      <c r="S393" s="87"/>
      <c r="T393" s="87"/>
      <c r="U393" s="87"/>
      <c r="V393" s="87"/>
      <c r="W393" s="87"/>
      <c r="X393" s="87"/>
      <c r="Y393" s="87"/>
      <c r="Z393" s="87"/>
      <c r="AA393" s="87"/>
    </row>
    <row r="394" spans="1:27" s="155" customFormat="1" ht="15" customHeight="1">
      <c r="A394" s="291" t="s">
        <v>23</v>
      </c>
      <c r="B394" s="352" t="s">
        <v>837</v>
      </c>
      <c r="C394" s="352" t="s">
        <v>450</v>
      </c>
      <c r="D394" s="291" t="s">
        <v>279</v>
      </c>
      <c r="E394" s="293">
        <v>39.6</v>
      </c>
      <c r="F394" s="293">
        <v>39.6</v>
      </c>
      <c r="G394" s="293">
        <f>Tableau1[[#This Row],[Capacité brute (MW)]]*Tableau1[[#This Row],[Part EDF]]</f>
        <v>19.62576</v>
      </c>
      <c r="H394" s="294">
        <v>2018</v>
      </c>
      <c r="I394" s="352">
        <v>0.49559999999999998</v>
      </c>
      <c r="J394" s="291" t="s">
        <v>88</v>
      </c>
      <c r="K394" s="291" t="s">
        <v>23</v>
      </c>
      <c r="L394" s="87"/>
      <c r="M394" s="87"/>
      <c r="N394" s="87"/>
      <c r="O394" s="87"/>
      <c r="P394" s="87"/>
      <c r="Q394" s="87"/>
      <c r="R394" s="87"/>
      <c r="S394" s="87"/>
      <c r="T394" s="87"/>
      <c r="U394" s="87"/>
      <c r="V394" s="87"/>
      <c r="W394" s="87"/>
      <c r="X394" s="87"/>
      <c r="Y394" s="87"/>
      <c r="Z394" s="87"/>
      <c r="AA394" s="87"/>
    </row>
    <row r="395" spans="1:27" s="155" customFormat="1" ht="15" customHeight="1">
      <c r="A395" s="291" t="s">
        <v>23</v>
      </c>
      <c r="B395" s="352" t="s">
        <v>787</v>
      </c>
      <c r="C395" s="352" t="s">
        <v>791</v>
      </c>
      <c r="D395" s="291" t="s">
        <v>231</v>
      </c>
      <c r="E395" s="356">
        <v>0.998</v>
      </c>
      <c r="F395" s="356">
        <v>0.998</v>
      </c>
      <c r="G395" s="293">
        <f>Tableau1[[#This Row],[Capacité brute (MW)]]*Tableau1[[#This Row],[Part EDF]]</f>
        <v>0.96975659999999997</v>
      </c>
      <c r="H395" s="294">
        <v>2020</v>
      </c>
      <c r="I395" s="352">
        <v>0.97170000000000001</v>
      </c>
      <c r="J395" s="291" t="s">
        <v>88</v>
      </c>
      <c r="K395" s="291" t="s">
        <v>23</v>
      </c>
      <c r="L395" s="87"/>
      <c r="M395" s="87"/>
      <c r="N395" s="87"/>
      <c r="O395" s="87"/>
      <c r="P395" s="87"/>
      <c r="Q395" s="87"/>
      <c r="R395" s="87"/>
      <c r="S395" s="87"/>
      <c r="T395" s="87"/>
      <c r="U395" s="87"/>
      <c r="V395" s="87"/>
      <c r="W395" s="87"/>
      <c r="X395" s="87"/>
      <c r="Y395" s="87"/>
      <c r="Z395" s="87"/>
      <c r="AA395" s="87"/>
    </row>
    <row r="396" spans="1:27" s="155" customFormat="1" ht="15" customHeight="1">
      <c r="A396" s="291" t="s">
        <v>23</v>
      </c>
      <c r="B396" s="352" t="s">
        <v>837</v>
      </c>
      <c r="C396" s="352" t="s">
        <v>451</v>
      </c>
      <c r="D396" s="291" t="s">
        <v>279</v>
      </c>
      <c r="E396" s="293">
        <v>3.15</v>
      </c>
      <c r="F396" s="293">
        <v>3.15</v>
      </c>
      <c r="G396" s="293">
        <f>Tableau1[[#This Row],[Capacité brute (MW)]]*Tableau1[[#This Row],[Part EDF]]</f>
        <v>1.56114</v>
      </c>
      <c r="H396" s="294">
        <v>1999</v>
      </c>
      <c r="I396" s="352">
        <v>0.49559999999999998</v>
      </c>
      <c r="J396" s="291" t="s">
        <v>88</v>
      </c>
      <c r="K396" s="291" t="s">
        <v>23</v>
      </c>
      <c r="L396" s="87"/>
      <c r="M396" s="87"/>
      <c r="N396" s="87"/>
      <c r="O396" s="87"/>
      <c r="P396" s="87"/>
      <c r="Q396" s="87"/>
      <c r="R396" s="87"/>
      <c r="S396" s="87"/>
      <c r="T396" s="87"/>
      <c r="U396" s="87"/>
      <c r="V396" s="87"/>
      <c r="W396" s="87"/>
      <c r="X396" s="87"/>
      <c r="Y396" s="87"/>
      <c r="Z396" s="87"/>
      <c r="AA396" s="87"/>
    </row>
    <row r="397" spans="1:27" s="155" customFormat="1" ht="15" customHeight="1">
      <c r="A397" s="291" t="s">
        <v>23</v>
      </c>
      <c r="B397" s="352" t="s">
        <v>837</v>
      </c>
      <c r="C397" s="352" t="s">
        <v>452</v>
      </c>
      <c r="D397" s="291" t="s">
        <v>279</v>
      </c>
      <c r="E397" s="293">
        <v>4.2</v>
      </c>
      <c r="F397" s="293">
        <v>4.2</v>
      </c>
      <c r="G397" s="293">
        <f>Tableau1[[#This Row],[Capacité brute (MW)]]*Tableau1[[#This Row],[Part EDF]]</f>
        <v>2.0815199999999998</v>
      </c>
      <c r="H397" s="294">
        <v>2001</v>
      </c>
      <c r="I397" s="352">
        <v>0.49559999999999998</v>
      </c>
      <c r="J397" s="291" t="s">
        <v>88</v>
      </c>
      <c r="K397" s="291" t="s">
        <v>23</v>
      </c>
      <c r="L397" s="87"/>
      <c r="M397" s="87"/>
      <c r="N397" s="87"/>
      <c r="O397" s="87"/>
      <c r="P397" s="87"/>
      <c r="Q397" s="87"/>
      <c r="R397" s="87"/>
      <c r="S397" s="87"/>
      <c r="T397" s="87"/>
      <c r="U397" s="87"/>
      <c r="V397" s="87"/>
      <c r="W397" s="87"/>
      <c r="X397" s="87"/>
      <c r="Y397" s="87"/>
      <c r="Z397" s="87"/>
      <c r="AA397" s="87"/>
    </row>
    <row r="398" spans="1:27" s="155" customFormat="1" ht="15" customHeight="1">
      <c r="A398" s="291" t="s">
        <v>23</v>
      </c>
      <c r="B398" s="352" t="s">
        <v>786</v>
      </c>
      <c r="C398" s="352" t="s">
        <v>658</v>
      </c>
      <c r="D398" s="291" t="s">
        <v>216</v>
      </c>
      <c r="E398" s="293">
        <v>0.90359999999999996</v>
      </c>
      <c r="F398" s="293">
        <v>0.90359999999999996</v>
      </c>
      <c r="G398" s="293">
        <f>Tableau1[[#This Row],[Capacité brute (MW)]]*Tableau1[[#This Row],[Part EDF]]</f>
        <v>0.44782415999999997</v>
      </c>
      <c r="H398" s="294">
        <v>2011</v>
      </c>
      <c r="I398" s="352">
        <v>0.49559999999999998</v>
      </c>
      <c r="J398" s="291" t="s">
        <v>88</v>
      </c>
      <c r="K398" s="291" t="s">
        <v>23</v>
      </c>
      <c r="L398" s="87"/>
      <c r="M398" s="87"/>
      <c r="N398" s="87"/>
      <c r="O398" s="87"/>
      <c r="P398" s="87"/>
      <c r="Q398" s="87"/>
      <c r="R398" s="87"/>
      <c r="S398" s="87"/>
      <c r="T398" s="87"/>
      <c r="U398" s="87"/>
      <c r="V398" s="87"/>
      <c r="W398" s="87"/>
      <c r="X398" s="87"/>
      <c r="Y398" s="87"/>
      <c r="Z398" s="87"/>
      <c r="AA398" s="87"/>
    </row>
    <row r="399" spans="1:27" s="155" customFormat="1" ht="15" customHeight="1">
      <c r="A399" s="291" t="s">
        <v>23</v>
      </c>
      <c r="B399" s="352" t="s">
        <v>786</v>
      </c>
      <c r="C399" s="352" t="s">
        <v>659</v>
      </c>
      <c r="D399" s="291" t="s">
        <v>216</v>
      </c>
      <c r="E399" s="293">
        <v>0.54</v>
      </c>
      <c r="F399" s="293">
        <v>0.54</v>
      </c>
      <c r="G399" s="293">
        <f>Tableau1[[#This Row],[Capacité brute (MW)]]*Tableau1[[#This Row],[Part EDF]]</f>
        <v>0.26762400000000003</v>
      </c>
      <c r="H399" s="294">
        <v>2011</v>
      </c>
      <c r="I399" s="352">
        <v>0.49559999999999998</v>
      </c>
      <c r="J399" s="291" t="s">
        <v>88</v>
      </c>
      <c r="K399" s="291" t="s">
        <v>23</v>
      </c>
      <c r="L399" s="87"/>
      <c r="M399" s="87"/>
      <c r="N399" s="87"/>
      <c r="O399" s="87"/>
      <c r="P399" s="87"/>
      <c r="Q399" s="87"/>
      <c r="R399" s="87"/>
      <c r="S399" s="87"/>
      <c r="T399" s="87"/>
      <c r="U399" s="87"/>
      <c r="V399" s="87"/>
      <c r="W399" s="87"/>
      <c r="X399" s="87"/>
      <c r="Y399" s="87"/>
      <c r="Z399" s="87"/>
      <c r="AA399" s="87"/>
    </row>
    <row r="400" spans="1:27" s="155" customFormat="1" ht="15" customHeight="1">
      <c r="A400" s="291" t="s">
        <v>23</v>
      </c>
      <c r="B400" s="352" t="s">
        <v>236</v>
      </c>
      <c r="C400" s="352" t="s">
        <v>503</v>
      </c>
      <c r="D400" s="291" t="s">
        <v>238</v>
      </c>
      <c r="E400" s="293">
        <v>1.2869999999999999</v>
      </c>
      <c r="F400" s="293">
        <v>1.2869999999999999</v>
      </c>
      <c r="G400" s="293">
        <f>Tableau1[[#This Row],[Capacité brute (MW)]]*Tableau1[[#This Row],[Part EDF]]</f>
        <v>1.2505778999999999</v>
      </c>
      <c r="H400" s="294">
        <v>2016</v>
      </c>
      <c r="I400" s="352">
        <v>0.97170000000000001</v>
      </c>
      <c r="J400" s="291" t="s">
        <v>88</v>
      </c>
      <c r="K400" s="291" t="s">
        <v>23</v>
      </c>
      <c r="L400" s="87"/>
      <c r="M400" s="87"/>
      <c r="N400" s="87"/>
      <c r="O400" s="87"/>
      <c r="P400" s="87"/>
      <c r="Q400" s="87"/>
      <c r="R400" s="87"/>
      <c r="S400" s="87"/>
      <c r="T400" s="87"/>
      <c r="U400" s="87"/>
      <c r="V400" s="87"/>
      <c r="W400" s="87"/>
      <c r="X400" s="87"/>
      <c r="Y400" s="87"/>
      <c r="Z400" s="87"/>
      <c r="AA400" s="87"/>
    </row>
    <row r="401" spans="1:27" s="155" customFormat="1" ht="15" customHeight="1">
      <c r="A401" s="291" t="s">
        <v>23</v>
      </c>
      <c r="B401" s="352" t="s">
        <v>789</v>
      </c>
      <c r="C401" s="352" t="s">
        <v>702</v>
      </c>
      <c r="D401" s="291" t="s">
        <v>279</v>
      </c>
      <c r="E401" s="293">
        <v>10</v>
      </c>
      <c r="F401" s="293">
        <v>10</v>
      </c>
      <c r="G401" s="293">
        <f>Tableau1[[#This Row],[Capacité brute (MW)]]*Tableau1[[#This Row],[Part EDF]]</f>
        <v>4.9559999999999995</v>
      </c>
      <c r="H401" s="294">
        <v>2008</v>
      </c>
      <c r="I401" s="352">
        <v>0.49559999999999998</v>
      </c>
      <c r="J401" s="291" t="s">
        <v>88</v>
      </c>
      <c r="K401" s="291" t="s">
        <v>23</v>
      </c>
      <c r="L401" s="87"/>
      <c r="M401" s="87"/>
      <c r="N401" s="87"/>
      <c r="O401" s="87"/>
      <c r="P401" s="87"/>
      <c r="Q401" s="87"/>
      <c r="R401" s="87"/>
      <c r="S401" s="87"/>
      <c r="T401" s="87"/>
      <c r="U401" s="87"/>
      <c r="V401" s="87"/>
      <c r="W401" s="87"/>
      <c r="X401" s="87"/>
      <c r="Y401" s="87"/>
      <c r="Z401" s="87"/>
      <c r="AA401" s="87"/>
    </row>
    <row r="402" spans="1:27" s="155" customFormat="1" ht="15" customHeight="1">
      <c r="A402" s="291" t="s">
        <v>23</v>
      </c>
      <c r="B402" s="352" t="s">
        <v>786</v>
      </c>
      <c r="C402" s="352" t="s">
        <v>660</v>
      </c>
      <c r="D402" s="291" t="s">
        <v>216</v>
      </c>
      <c r="E402" s="293">
        <v>3.00807</v>
      </c>
      <c r="F402" s="293">
        <v>3.00807</v>
      </c>
      <c r="G402" s="293">
        <f>Tableau1[[#This Row],[Capacité brute (MW)]]*Tableau1[[#This Row],[Part EDF]]</f>
        <v>1.4907994920000001</v>
      </c>
      <c r="H402" s="294">
        <v>2011</v>
      </c>
      <c r="I402" s="352">
        <v>0.49559999999999998</v>
      </c>
      <c r="J402" s="291" t="s">
        <v>88</v>
      </c>
      <c r="K402" s="291" t="s">
        <v>23</v>
      </c>
      <c r="L402" s="87"/>
      <c r="M402" s="87"/>
      <c r="N402" s="87"/>
      <c r="O402" s="87"/>
      <c r="P402" s="87"/>
      <c r="Q402" s="87"/>
      <c r="R402" s="87"/>
      <c r="S402" s="87"/>
      <c r="T402" s="87"/>
      <c r="U402" s="87"/>
      <c r="V402" s="87"/>
      <c r="W402" s="87"/>
      <c r="X402" s="87"/>
      <c r="Y402" s="87"/>
      <c r="Z402" s="87"/>
      <c r="AA402" s="87"/>
    </row>
    <row r="403" spans="1:27" s="155" customFormat="1" ht="15" customHeight="1">
      <c r="A403" s="291" t="s">
        <v>23</v>
      </c>
      <c r="B403" s="352" t="s">
        <v>786</v>
      </c>
      <c r="C403" s="352" t="s">
        <v>661</v>
      </c>
      <c r="D403" s="291" t="s">
        <v>216</v>
      </c>
      <c r="E403" s="293">
        <v>0.99739999999999995</v>
      </c>
      <c r="F403" s="293">
        <v>0.99739999999999995</v>
      </c>
      <c r="G403" s="293">
        <f>Tableau1[[#This Row],[Capacité brute (MW)]]*Tableau1[[#This Row],[Part EDF]]</f>
        <v>0.49431143999999994</v>
      </c>
      <c r="H403" s="294">
        <v>2010</v>
      </c>
      <c r="I403" s="352">
        <v>0.49559999999999998</v>
      </c>
      <c r="J403" s="291" t="s">
        <v>88</v>
      </c>
      <c r="K403" s="291" t="s">
        <v>23</v>
      </c>
      <c r="L403" s="87"/>
      <c r="M403" s="87"/>
      <c r="N403" s="87"/>
      <c r="O403" s="87"/>
      <c r="P403" s="87"/>
      <c r="Q403" s="87"/>
      <c r="R403" s="87"/>
      <c r="S403" s="87"/>
      <c r="T403" s="87"/>
      <c r="U403" s="87"/>
      <c r="V403" s="87"/>
      <c r="W403" s="87"/>
      <c r="X403" s="87"/>
      <c r="Y403" s="87"/>
      <c r="Z403" s="87"/>
      <c r="AA403" s="87"/>
    </row>
    <row r="404" spans="1:27" s="155" customFormat="1" ht="15" customHeight="1">
      <c r="A404" s="291" t="s">
        <v>23</v>
      </c>
      <c r="B404" s="352" t="s">
        <v>911</v>
      </c>
      <c r="C404" s="352" t="s">
        <v>492</v>
      </c>
      <c r="D404" s="291" t="s">
        <v>176</v>
      </c>
      <c r="E404" s="293">
        <v>49.92</v>
      </c>
      <c r="F404" s="293">
        <v>49.92</v>
      </c>
      <c r="G404" s="293">
        <f>Tableau1[[#This Row],[Capacité brute (MW)]]*Tableau1[[#This Row],[Part EDF]]</f>
        <v>31.604352000000002</v>
      </c>
      <c r="H404" s="294">
        <v>1998</v>
      </c>
      <c r="I404" s="352">
        <v>0.6331</v>
      </c>
      <c r="J404" s="291" t="s">
        <v>88</v>
      </c>
      <c r="K404" s="291" t="s">
        <v>23</v>
      </c>
      <c r="L404" s="87"/>
      <c r="M404" s="87"/>
      <c r="N404" s="87"/>
      <c r="O404" s="87"/>
      <c r="P404" s="87"/>
      <c r="Q404" s="87"/>
      <c r="R404" s="87"/>
      <c r="S404" s="87"/>
      <c r="T404" s="87"/>
      <c r="U404" s="87"/>
      <c r="V404" s="87"/>
      <c r="W404" s="87"/>
      <c r="X404" s="87"/>
      <c r="Y404" s="87"/>
      <c r="Z404" s="87"/>
      <c r="AA404" s="87"/>
    </row>
    <row r="405" spans="1:27" s="155" customFormat="1" ht="15" customHeight="1">
      <c r="A405" s="291" t="s">
        <v>23</v>
      </c>
      <c r="B405" s="352" t="s">
        <v>796</v>
      </c>
      <c r="C405" s="352" t="s">
        <v>943</v>
      </c>
      <c r="D405" s="291" t="s">
        <v>231</v>
      </c>
      <c r="E405" s="356">
        <v>0.99</v>
      </c>
      <c r="F405" s="356">
        <v>0.99</v>
      </c>
      <c r="G405" s="293">
        <f>Tableau1[[#This Row],[Capacité brute (MW)]]*Tableau1[[#This Row],[Part EDF]]</f>
        <v>0.96198300000000003</v>
      </c>
      <c r="H405" s="294">
        <v>2020</v>
      </c>
      <c r="I405" s="352">
        <v>0.97170000000000001</v>
      </c>
      <c r="J405" s="291" t="s">
        <v>88</v>
      </c>
      <c r="K405" s="291" t="s">
        <v>23</v>
      </c>
      <c r="L405" s="87"/>
      <c r="M405" s="87"/>
      <c r="N405" s="87"/>
      <c r="O405" s="87"/>
      <c r="P405" s="87"/>
      <c r="Q405" s="87"/>
      <c r="R405" s="87"/>
      <c r="S405" s="87"/>
      <c r="T405" s="87"/>
      <c r="U405" s="87"/>
      <c r="V405" s="87"/>
      <c r="W405" s="87"/>
      <c r="X405" s="87"/>
      <c r="Y405" s="87"/>
      <c r="Z405" s="87"/>
      <c r="AA405" s="87"/>
    </row>
    <row r="406" spans="1:27" s="155" customFormat="1" ht="15" customHeight="1">
      <c r="A406" s="291" t="s">
        <v>23</v>
      </c>
      <c r="B406" s="352" t="s">
        <v>446</v>
      </c>
      <c r="C406" s="352" t="s">
        <v>489</v>
      </c>
      <c r="D406" s="291" t="s">
        <v>216</v>
      </c>
      <c r="E406" s="293">
        <v>0.34399999999999997</v>
      </c>
      <c r="F406" s="293">
        <v>0.34399999999999997</v>
      </c>
      <c r="G406" s="293">
        <f>Tableau1[[#This Row],[Capacité brute (MW)]]*Tableau1[[#This Row],[Part EDF]]</f>
        <v>0.33426479999999997</v>
      </c>
      <c r="H406" s="294">
        <v>2010</v>
      </c>
      <c r="I406" s="352">
        <v>0.97170000000000001</v>
      </c>
      <c r="J406" s="291" t="s">
        <v>88</v>
      </c>
      <c r="K406" s="291" t="s">
        <v>23</v>
      </c>
      <c r="L406" s="87"/>
      <c r="M406" s="87"/>
      <c r="N406" s="87"/>
      <c r="O406" s="87"/>
      <c r="P406" s="87"/>
      <c r="Q406" s="87"/>
      <c r="R406" s="87"/>
      <c r="S406" s="87"/>
      <c r="T406" s="87"/>
      <c r="U406" s="87"/>
      <c r="V406" s="87"/>
      <c r="W406" s="87"/>
      <c r="X406" s="87"/>
      <c r="Y406" s="87"/>
      <c r="Z406" s="87"/>
      <c r="AA406" s="87"/>
    </row>
    <row r="407" spans="1:27" s="155" customFormat="1" ht="15" customHeight="1">
      <c r="A407" s="291" t="s">
        <v>23</v>
      </c>
      <c r="B407" s="352" t="s">
        <v>236</v>
      </c>
      <c r="C407" s="352" t="s">
        <v>875</v>
      </c>
      <c r="D407" s="291" t="s">
        <v>238</v>
      </c>
      <c r="E407" s="293">
        <v>4.4000000000000004</v>
      </c>
      <c r="F407" s="293">
        <v>4.4000000000000004</v>
      </c>
      <c r="G407" s="625">
        <f>Tableau1[[#This Row],[Capacité brute (MW)]]*Tableau1[[#This Row],[Part EDF]]</f>
        <v>2.5713600000000003</v>
      </c>
      <c r="H407" s="294" t="s">
        <v>227</v>
      </c>
      <c r="I407" s="352">
        <v>0.58440000000000003</v>
      </c>
      <c r="J407" s="291" t="s">
        <v>88</v>
      </c>
      <c r="K407" s="291" t="s">
        <v>23</v>
      </c>
      <c r="L407" s="87"/>
      <c r="M407" s="87"/>
      <c r="N407" s="87"/>
      <c r="O407" s="87"/>
      <c r="P407" s="87"/>
      <c r="Q407" s="87"/>
      <c r="R407" s="87"/>
      <c r="S407" s="87"/>
      <c r="T407" s="87"/>
      <c r="U407" s="87"/>
      <c r="V407" s="87"/>
      <c r="W407" s="87"/>
      <c r="X407" s="87"/>
      <c r="Y407" s="87"/>
      <c r="Z407" s="87"/>
      <c r="AA407" s="87"/>
    </row>
    <row r="408" spans="1:27" s="155" customFormat="1" ht="15" customHeight="1">
      <c r="A408" s="291" t="s">
        <v>23</v>
      </c>
      <c r="B408" s="352" t="s">
        <v>236</v>
      </c>
      <c r="C408" s="352" t="s">
        <v>877</v>
      </c>
      <c r="D408" s="291" t="s">
        <v>238</v>
      </c>
      <c r="E408" s="293">
        <v>21.4</v>
      </c>
      <c r="F408" s="293">
        <v>21.4</v>
      </c>
      <c r="G408" s="625">
        <f>+Tableau1[[#This Row],[Capacité brute (MW)]]*Tableau1[[#This Row],[Part EDF]]</f>
        <v>20.79438</v>
      </c>
      <c r="H408" s="294" t="s">
        <v>227</v>
      </c>
      <c r="I408" s="352">
        <v>0.97170000000000001</v>
      </c>
      <c r="J408" s="291" t="s">
        <v>88</v>
      </c>
      <c r="K408" s="291" t="s">
        <v>23</v>
      </c>
      <c r="L408" s="87"/>
      <c r="M408" s="87"/>
      <c r="N408" s="87"/>
      <c r="O408" s="87"/>
      <c r="P408" s="87"/>
      <c r="Q408" s="87"/>
      <c r="R408" s="87"/>
      <c r="S408" s="87"/>
      <c r="T408" s="87"/>
      <c r="U408" s="87"/>
      <c r="V408" s="87"/>
      <c r="W408" s="87"/>
      <c r="X408" s="87"/>
      <c r="Y408" s="87"/>
      <c r="Z408" s="87"/>
      <c r="AA408" s="87"/>
    </row>
    <row r="409" spans="1:27" s="155" customFormat="1" ht="15" customHeight="1">
      <c r="A409" s="291" t="s">
        <v>23</v>
      </c>
      <c r="B409" s="352" t="s">
        <v>236</v>
      </c>
      <c r="C409" s="352" t="s">
        <v>510</v>
      </c>
      <c r="D409" s="291" t="s">
        <v>238</v>
      </c>
      <c r="E409" s="293">
        <v>4.5199999999999996</v>
      </c>
      <c r="F409" s="293">
        <v>4.5199999999999996</v>
      </c>
      <c r="G409" s="293">
        <f>Tableau1[[#This Row],[Capacité brute (MW)]]*Tableau1[[#This Row],[Part EDF]]</f>
        <v>4.3920839999999997</v>
      </c>
      <c r="H409" s="294">
        <v>2011</v>
      </c>
      <c r="I409" s="352">
        <v>0.97170000000000001</v>
      </c>
      <c r="J409" s="291" t="s">
        <v>88</v>
      </c>
      <c r="K409" s="291" t="s">
        <v>23</v>
      </c>
      <c r="L409" s="87"/>
      <c r="M409" s="87"/>
      <c r="N409" s="87"/>
      <c r="O409" s="87"/>
      <c r="P409" s="87"/>
      <c r="Q409" s="87"/>
      <c r="R409" s="87"/>
      <c r="S409" s="87"/>
      <c r="T409" s="87"/>
      <c r="U409" s="87"/>
      <c r="V409" s="87"/>
      <c r="W409" s="87"/>
      <c r="X409" s="87"/>
      <c r="Y409" s="87"/>
      <c r="Z409" s="87"/>
      <c r="AA409" s="87"/>
    </row>
    <row r="410" spans="1:27" s="155" customFormat="1" ht="15" customHeight="1">
      <c r="A410" s="291" t="s">
        <v>23</v>
      </c>
      <c r="B410" s="352" t="s">
        <v>837</v>
      </c>
      <c r="C410" s="352" t="s">
        <v>453</v>
      </c>
      <c r="D410" s="291" t="s">
        <v>279</v>
      </c>
      <c r="E410" s="293">
        <v>12</v>
      </c>
      <c r="F410" s="293">
        <v>12</v>
      </c>
      <c r="G410" s="293">
        <f>Tableau1[[#This Row],[Capacité brute (MW)]]*Tableau1[[#This Row],[Part EDF]]</f>
        <v>5.9471999999999996</v>
      </c>
      <c r="H410" s="294">
        <v>2005</v>
      </c>
      <c r="I410" s="352">
        <v>0.49559999999999998</v>
      </c>
      <c r="J410" s="291" t="s">
        <v>88</v>
      </c>
      <c r="K410" s="291" t="s">
        <v>23</v>
      </c>
      <c r="L410" s="87"/>
      <c r="M410" s="87"/>
      <c r="N410" s="87"/>
      <c r="O410" s="87"/>
      <c r="P410" s="87"/>
      <c r="Q410" s="87"/>
      <c r="R410" s="87"/>
      <c r="S410" s="87"/>
      <c r="T410" s="87"/>
      <c r="U410" s="87"/>
      <c r="V410" s="87"/>
      <c r="W410" s="87"/>
      <c r="X410" s="87"/>
      <c r="Y410" s="87"/>
      <c r="Z410" s="87"/>
      <c r="AA410" s="87"/>
    </row>
    <row r="411" spans="1:27" s="155" customFormat="1" ht="15" customHeight="1">
      <c r="A411" s="291" t="s">
        <v>23</v>
      </c>
      <c r="B411" s="352" t="s">
        <v>837</v>
      </c>
      <c r="C411" s="352" t="s">
        <v>454</v>
      </c>
      <c r="D411" s="291" t="s">
        <v>279</v>
      </c>
      <c r="E411" s="293">
        <v>14.4</v>
      </c>
      <c r="F411" s="293">
        <v>14.4</v>
      </c>
      <c r="G411" s="293">
        <f>Tableau1[[#This Row],[Capacité brute (MW)]]*Tableau1[[#This Row],[Part EDF]]</f>
        <v>7.1366399999999999</v>
      </c>
      <c r="H411" s="294">
        <v>2002</v>
      </c>
      <c r="I411" s="352">
        <v>0.49559999999999998</v>
      </c>
      <c r="J411" s="291" t="s">
        <v>88</v>
      </c>
      <c r="K411" s="291" t="s">
        <v>23</v>
      </c>
      <c r="L411" s="87"/>
      <c r="M411" s="87"/>
      <c r="N411" s="87"/>
      <c r="O411" s="87"/>
      <c r="P411" s="87"/>
      <c r="Q411" s="87"/>
      <c r="R411" s="87"/>
      <c r="S411" s="87"/>
      <c r="T411" s="87"/>
      <c r="U411" s="87"/>
      <c r="V411" s="87"/>
      <c r="W411" s="87"/>
      <c r="X411" s="87"/>
      <c r="Y411" s="87"/>
      <c r="Z411" s="87"/>
      <c r="AA411" s="87"/>
    </row>
    <row r="412" spans="1:27" s="155" customFormat="1" ht="15" customHeight="1">
      <c r="A412" s="291" t="s">
        <v>23</v>
      </c>
      <c r="B412" s="352" t="s">
        <v>786</v>
      </c>
      <c r="C412" s="352" t="s">
        <v>643</v>
      </c>
      <c r="D412" s="291" t="s">
        <v>216</v>
      </c>
      <c r="E412" s="293">
        <v>0.93959999999999999</v>
      </c>
      <c r="F412" s="293">
        <v>0.93959999999999999</v>
      </c>
      <c r="G412" s="293">
        <f>Tableau1[[#This Row],[Capacité brute (MW)]]*Tableau1[[#This Row],[Part EDF]]</f>
        <v>0.46566575999999998</v>
      </c>
      <c r="H412" s="294">
        <v>2011</v>
      </c>
      <c r="I412" s="352">
        <v>0.49559999999999998</v>
      </c>
      <c r="J412" s="291" t="s">
        <v>88</v>
      </c>
      <c r="K412" s="291" t="s">
        <v>23</v>
      </c>
      <c r="L412" s="87"/>
      <c r="M412" s="87"/>
      <c r="N412" s="87"/>
      <c r="O412" s="87"/>
      <c r="P412" s="87"/>
      <c r="Q412" s="87"/>
      <c r="R412" s="87"/>
      <c r="S412" s="87"/>
      <c r="T412" s="87"/>
      <c r="U412" s="87"/>
      <c r="V412" s="87"/>
      <c r="W412" s="87"/>
      <c r="X412" s="87"/>
      <c r="Y412" s="87"/>
      <c r="Z412" s="87"/>
      <c r="AA412" s="87"/>
    </row>
    <row r="413" spans="1:27" s="155" customFormat="1" ht="15" customHeight="1">
      <c r="A413" s="291" t="s">
        <v>211</v>
      </c>
      <c r="B413" s="352" t="s">
        <v>236</v>
      </c>
      <c r="C413" s="352" t="s">
        <v>517</v>
      </c>
      <c r="D413" s="291" t="s">
        <v>365</v>
      </c>
      <c r="E413" s="293">
        <v>12</v>
      </c>
      <c r="F413" s="293">
        <v>12</v>
      </c>
      <c r="G413" s="293">
        <f>Tableau1[[#This Row],[Capacité brute (MW)]]*Tableau1[[#This Row],[Part EDF]]</f>
        <v>11.660399999999999</v>
      </c>
      <c r="H413" s="294">
        <v>1957</v>
      </c>
      <c r="I413" s="352">
        <v>0.97170000000000001</v>
      </c>
      <c r="J413" s="291" t="s">
        <v>88</v>
      </c>
      <c r="K413" s="291" t="s">
        <v>23</v>
      </c>
      <c r="L413" s="87"/>
      <c r="M413" s="87"/>
      <c r="N413" s="87"/>
      <c r="O413" s="87"/>
      <c r="P413" s="87"/>
      <c r="Q413" s="87"/>
      <c r="R413" s="87"/>
      <c r="S413" s="87"/>
      <c r="T413" s="87"/>
      <c r="U413" s="87"/>
      <c r="V413" s="87"/>
      <c r="W413" s="87"/>
      <c r="X413" s="87"/>
      <c r="Y413" s="87"/>
      <c r="Z413" s="87"/>
      <c r="AA413" s="87"/>
    </row>
    <row r="414" spans="1:27" s="155" customFormat="1" ht="15" customHeight="1">
      <c r="A414" s="291" t="s">
        <v>23</v>
      </c>
      <c r="B414" s="352" t="s">
        <v>786</v>
      </c>
      <c r="C414" s="352" t="s">
        <v>644</v>
      </c>
      <c r="D414" s="291" t="s">
        <v>216</v>
      </c>
      <c r="E414" s="293">
        <v>1.3322400000000001</v>
      </c>
      <c r="F414" s="293">
        <v>1.3322400000000001</v>
      </c>
      <c r="G414" s="293">
        <f>Tableau1[[#This Row],[Capacité brute (MW)]]*Tableau1[[#This Row],[Part EDF]]</f>
        <v>0.66025814400000005</v>
      </c>
      <c r="H414" s="294">
        <v>2010</v>
      </c>
      <c r="I414" s="352">
        <v>0.49559999999999998</v>
      </c>
      <c r="J414" s="291" t="s">
        <v>88</v>
      </c>
      <c r="K414" s="291" t="s">
        <v>23</v>
      </c>
      <c r="L414" s="87"/>
      <c r="M414" s="87"/>
      <c r="N414" s="87"/>
      <c r="O414" s="87"/>
      <c r="P414" s="87"/>
      <c r="Q414" s="87"/>
      <c r="R414" s="87"/>
      <c r="S414" s="87"/>
      <c r="T414" s="87"/>
      <c r="U414" s="87"/>
      <c r="V414" s="87"/>
      <c r="W414" s="87"/>
      <c r="X414" s="87"/>
      <c r="Y414" s="87"/>
      <c r="Z414" s="87"/>
      <c r="AA414" s="87"/>
    </row>
    <row r="415" spans="1:27" s="155" customFormat="1" ht="15" customHeight="1">
      <c r="A415" s="291" t="s">
        <v>23</v>
      </c>
      <c r="B415" s="352" t="s">
        <v>786</v>
      </c>
      <c r="C415" s="352" t="s">
        <v>645</v>
      </c>
      <c r="D415" s="291" t="s">
        <v>216</v>
      </c>
      <c r="E415" s="293">
        <v>0.33810000000000001</v>
      </c>
      <c r="F415" s="293">
        <v>0.33810000000000001</v>
      </c>
      <c r="G415" s="293">
        <f>Tableau1[[#This Row],[Capacité brute (MW)]]*Tableau1[[#This Row],[Part EDF]]</f>
        <v>0.16756235999999999</v>
      </c>
      <c r="H415" s="294">
        <v>2010</v>
      </c>
      <c r="I415" s="352">
        <v>0.49559999999999998</v>
      </c>
      <c r="J415" s="291" t="s">
        <v>88</v>
      </c>
      <c r="K415" s="291" t="s">
        <v>23</v>
      </c>
      <c r="L415" s="87"/>
      <c r="M415" s="87"/>
      <c r="N415" s="87"/>
      <c r="O415" s="87"/>
      <c r="P415" s="87"/>
      <c r="Q415" s="87"/>
      <c r="R415" s="87"/>
      <c r="S415" s="87"/>
      <c r="T415" s="87"/>
      <c r="U415" s="87"/>
      <c r="V415" s="87"/>
      <c r="W415" s="87"/>
      <c r="X415" s="87"/>
      <c r="Y415" s="87"/>
      <c r="Z415" s="87"/>
      <c r="AA415" s="87"/>
    </row>
    <row r="416" spans="1:27" s="155" customFormat="1" ht="15" customHeight="1">
      <c r="A416" s="291" t="s">
        <v>23</v>
      </c>
      <c r="B416" s="352" t="s">
        <v>786</v>
      </c>
      <c r="C416" s="352" t="s">
        <v>646</v>
      </c>
      <c r="D416" s="291" t="s">
        <v>216</v>
      </c>
      <c r="E416" s="293">
        <v>0.31569999999999998</v>
      </c>
      <c r="F416" s="293">
        <v>0.31569999999999998</v>
      </c>
      <c r="G416" s="293">
        <f>Tableau1[[#This Row],[Capacité brute (MW)]]*Tableau1[[#This Row],[Part EDF]]</f>
        <v>0.15646091999999998</v>
      </c>
      <c r="H416" s="294">
        <v>2009</v>
      </c>
      <c r="I416" s="352">
        <v>0.49559999999999998</v>
      </c>
      <c r="J416" s="291" t="s">
        <v>88</v>
      </c>
      <c r="K416" s="291" t="s">
        <v>23</v>
      </c>
      <c r="L416" s="87"/>
      <c r="M416" s="87"/>
      <c r="N416" s="87"/>
      <c r="O416" s="87"/>
      <c r="P416" s="87"/>
      <c r="Q416" s="87"/>
      <c r="R416" s="87"/>
      <c r="S416" s="87"/>
      <c r="T416" s="87"/>
      <c r="U416" s="87"/>
      <c r="V416" s="87"/>
      <c r="W416" s="87"/>
      <c r="X416" s="87"/>
      <c r="Y416" s="87"/>
      <c r="Z416" s="87"/>
      <c r="AA416" s="87"/>
    </row>
    <row r="417" spans="1:27" s="155" customFormat="1" ht="15" customHeight="1">
      <c r="A417" s="291" t="s">
        <v>23</v>
      </c>
      <c r="B417" s="352" t="s">
        <v>786</v>
      </c>
      <c r="C417" s="352" t="s">
        <v>647</v>
      </c>
      <c r="D417" s="291" t="s">
        <v>216</v>
      </c>
      <c r="E417" s="293">
        <v>0.50148999999999999</v>
      </c>
      <c r="F417" s="293">
        <v>0.50148999999999999</v>
      </c>
      <c r="G417" s="293">
        <f>Tableau1[[#This Row],[Capacité brute (MW)]]*Tableau1[[#This Row],[Part EDF]]</f>
        <v>0.248538444</v>
      </c>
      <c r="H417" s="294">
        <v>2011</v>
      </c>
      <c r="I417" s="352">
        <v>0.49559999999999998</v>
      </c>
      <c r="J417" s="291" t="s">
        <v>88</v>
      </c>
      <c r="K417" s="291" t="s">
        <v>23</v>
      </c>
      <c r="L417" s="87"/>
      <c r="M417" s="87"/>
      <c r="N417" s="87"/>
      <c r="O417" s="87"/>
      <c r="P417" s="87"/>
      <c r="Q417" s="87"/>
      <c r="R417" s="87"/>
      <c r="S417" s="87"/>
      <c r="T417" s="87"/>
      <c r="U417" s="87"/>
      <c r="V417" s="87"/>
      <c r="W417" s="87"/>
      <c r="X417" s="87"/>
      <c r="Y417" s="87"/>
      <c r="Z417" s="87"/>
      <c r="AA417" s="87"/>
    </row>
    <row r="418" spans="1:27" s="155" customFormat="1" ht="15" customHeight="1">
      <c r="A418" s="291" t="s">
        <v>23</v>
      </c>
      <c r="B418" s="352" t="s">
        <v>236</v>
      </c>
      <c r="C418" s="352" t="s">
        <v>792</v>
      </c>
      <c r="D418" s="291" t="s">
        <v>238</v>
      </c>
      <c r="E418" s="356">
        <v>0.53</v>
      </c>
      <c r="F418" s="356">
        <v>0.5</v>
      </c>
      <c r="G418" s="293">
        <v>0.51</v>
      </c>
      <c r="H418" s="294">
        <v>2020</v>
      </c>
      <c r="I418" s="352">
        <v>0.97170000000000001</v>
      </c>
      <c r="J418" s="291" t="s">
        <v>88</v>
      </c>
      <c r="K418" s="291" t="s">
        <v>23</v>
      </c>
      <c r="L418" s="87"/>
      <c r="M418" s="87"/>
      <c r="N418" s="87"/>
      <c r="O418" s="87"/>
      <c r="P418" s="87"/>
      <c r="Q418" s="87"/>
      <c r="R418" s="87"/>
      <c r="S418" s="87"/>
      <c r="T418" s="87"/>
      <c r="U418" s="87"/>
      <c r="V418" s="87"/>
      <c r="W418" s="87"/>
      <c r="X418" s="87"/>
      <c r="Y418" s="87"/>
      <c r="Z418" s="87"/>
      <c r="AA418" s="87"/>
    </row>
    <row r="419" spans="1:27" s="155" customFormat="1" ht="15" customHeight="1">
      <c r="A419" s="291" t="s">
        <v>23</v>
      </c>
      <c r="B419" s="352" t="s">
        <v>837</v>
      </c>
      <c r="C419" s="352" t="s">
        <v>456</v>
      </c>
      <c r="D419" s="291" t="s">
        <v>279</v>
      </c>
      <c r="E419" s="293">
        <v>9.6</v>
      </c>
      <c r="F419" s="293">
        <v>9.6</v>
      </c>
      <c r="G419" s="293">
        <f>Tableau1[[#This Row],[Capacité brute (MW)]]*Tableau1[[#This Row],[Part EDF]]</f>
        <v>4.7577599999999993</v>
      </c>
      <c r="H419" s="294">
        <v>2001</v>
      </c>
      <c r="I419" s="352">
        <v>0.49559999999999998</v>
      </c>
      <c r="J419" s="291" t="s">
        <v>88</v>
      </c>
      <c r="K419" s="291" t="s">
        <v>23</v>
      </c>
      <c r="L419" s="87"/>
      <c r="M419" s="87"/>
      <c r="N419" s="87"/>
      <c r="O419" s="87"/>
      <c r="P419" s="87"/>
      <c r="Q419" s="87"/>
      <c r="R419" s="87"/>
      <c r="S419" s="87"/>
      <c r="T419" s="87"/>
      <c r="U419" s="87"/>
      <c r="V419" s="87"/>
      <c r="W419" s="87"/>
      <c r="X419" s="87"/>
      <c r="Y419" s="87"/>
      <c r="Z419" s="87"/>
      <c r="AA419" s="87"/>
    </row>
    <row r="420" spans="1:27" s="155" customFormat="1" ht="15" customHeight="1">
      <c r="A420" s="291" t="s">
        <v>23</v>
      </c>
      <c r="B420" s="352" t="s">
        <v>837</v>
      </c>
      <c r="C420" s="352" t="s">
        <v>455</v>
      </c>
      <c r="D420" s="291" t="s">
        <v>279</v>
      </c>
      <c r="E420" s="293">
        <v>17</v>
      </c>
      <c r="F420" s="293">
        <v>17</v>
      </c>
      <c r="G420" s="293">
        <f>Tableau1[[#This Row],[Capacité brute (MW)]]*Tableau1[[#This Row],[Part EDF]]</f>
        <v>8.4252000000000002</v>
      </c>
      <c r="H420" s="294">
        <v>2011</v>
      </c>
      <c r="I420" s="352">
        <v>0.49559999999999998</v>
      </c>
      <c r="J420" s="291" t="s">
        <v>88</v>
      </c>
      <c r="K420" s="291" t="s">
        <v>23</v>
      </c>
      <c r="L420" s="87"/>
      <c r="M420" s="87"/>
      <c r="N420" s="87"/>
      <c r="O420" s="87"/>
      <c r="P420" s="87"/>
      <c r="Q420" s="87"/>
      <c r="R420" s="87"/>
      <c r="S420" s="87"/>
      <c r="T420" s="87"/>
      <c r="U420" s="87"/>
      <c r="V420" s="87"/>
      <c r="W420" s="87"/>
      <c r="X420" s="87"/>
      <c r="Y420" s="87"/>
      <c r="Z420" s="87"/>
      <c r="AA420" s="87"/>
    </row>
    <row r="421" spans="1:27" s="155" customFormat="1" ht="15" customHeight="1">
      <c r="A421" s="291" t="s">
        <v>23</v>
      </c>
      <c r="B421" s="352" t="s">
        <v>837</v>
      </c>
      <c r="C421" s="352" t="s">
        <v>457</v>
      </c>
      <c r="D421" s="291" t="s">
        <v>279</v>
      </c>
      <c r="E421" s="293">
        <v>6.6</v>
      </c>
      <c r="F421" s="293">
        <v>6.6</v>
      </c>
      <c r="G421" s="293">
        <f>Tableau1[[#This Row],[Capacité brute (MW)]]*Tableau1[[#This Row],[Part EDF]]</f>
        <v>3.2709599999999996</v>
      </c>
      <c r="H421" s="294">
        <v>2001</v>
      </c>
      <c r="I421" s="352">
        <v>0.49559999999999998</v>
      </c>
      <c r="J421" s="291" t="s">
        <v>88</v>
      </c>
      <c r="K421" s="291" t="s">
        <v>23</v>
      </c>
      <c r="L421" s="87"/>
      <c r="M421" s="87"/>
      <c r="N421" s="87"/>
      <c r="O421" s="87"/>
      <c r="P421" s="87"/>
      <c r="Q421" s="87"/>
      <c r="R421" s="87"/>
      <c r="S421" s="87"/>
      <c r="T421" s="87"/>
      <c r="U421" s="87"/>
      <c r="V421" s="87"/>
      <c r="W421" s="87"/>
      <c r="X421" s="87"/>
      <c r="Y421" s="87"/>
      <c r="Z421" s="87"/>
      <c r="AA421" s="87"/>
    </row>
    <row r="422" spans="1:27" s="155" customFormat="1" ht="15" customHeight="1">
      <c r="A422" s="291" t="s">
        <v>27</v>
      </c>
      <c r="B422" s="352" t="s">
        <v>236</v>
      </c>
      <c r="C422" s="352" t="s">
        <v>239</v>
      </c>
      <c r="D422" s="291" t="s">
        <v>216</v>
      </c>
      <c r="E422" s="293">
        <v>0.1</v>
      </c>
      <c r="F422" s="293">
        <v>0.1</v>
      </c>
      <c r="G422" s="293">
        <f>Tableau1[[#This Row],[Capacité brute (MW)]]*Tableau1[[#This Row],[Part EDF]]</f>
        <v>8.7660000000000016E-2</v>
      </c>
      <c r="H422" s="461">
        <v>2007</v>
      </c>
      <c r="I422" s="352">
        <v>0.87660000000000005</v>
      </c>
      <c r="J422" s="291" t="s">
        <v>88</v>
      </c>
      <c r="K422" s="291" t="s">
        <v>23</v>
      </c>
      <c r="L422" s="87"/>
      <c r="M422" s="87"/>
      <c r="N422" s="87"/>
      <c r="O422" s="87"/>
      <c r="P422" s="87"/>
      <c r="Q422" s="87"/>
      <c r="R422" s="87"/>
      <c r="S422" s="87"/>
      <c r="T422" s="87"/>
      <c r="U422" s="87"/>
      <c r="V422" s="87"/>
      <c r="W422" s="87"/>
      <c r="X422" s="87"/>
      <c r="Y422" s="87"/>
      <c r="Z422" s="87"/>
      <c r="AA422" s="87"/>
    </row>
    <row r="423" spans="1:27" s="155" customFormat="1" ht="15" customHeight="1">
      <c r="A423" s="291" t="s">
        <v>27</v>
      </c>
      <c r="B423" s="352" t="s">
        <v>236</v>
      </c>
      <c r="C423" s="352" t="s">
        <v>239</v>
      </c>
      <c r="D423" s="291" t="s">
        <v>238</v>
      </c>
      <c r="E423" s="293">
        <v>4.2</v>
      </c>
      <c r="F423" s="293">
        <v>4.2</v>
      </c>
      <c r="G423" s="293">
        <f>Tableau1[[#This Row],[Capacité brute (MW)]]*Tableau1[[#This Row],[Part EDF]]</f>
        <v>3.6817200000000003</v>
      </c>
      <c r="H423" s="294">
        <v>2001</v>
      </c>
      <c r="I423" s="352">
        <v>0.87660000000000005</v>
      </c>
      <c r="J423" s="291" t="s">
        <v>88</v>
      </c>
      <c r="K423" s="291" t="s">
        <v>23</v>
      </c>
      <c r="L423" s="87"/>
      <c r="M423" s="87"/>
      <c r="N423" s="87"/>
      <c r="O423" s="87"/>
      <c r="P423" s="87"/>
      <c r="Q423" s="87"/>
      <c r="R423" s="87"/>
      <c r="S423" s="87"/>
      <c r="T423" s="87"/>
      <c r="U423" s="87"/>
      <c r="V423" s="87"/>
      <c r="W423" s="87"/>
      <c r="X423" s="87"/>
      <c r="Y423" s="87"/>
      <c r="Z423" s="87"/>
      <c r="AA423" s="87"/>
    </row>
    <row r="424" spans="1:27" s="155" customFormat="1" ht="15" customHeight="1">
      <c r="A424" s="291" t="s">
        <v>23</v>
      </c>
      <c r="B424" s="352" t="s">
        <v>837</v>
      </c>
      <c r="C424" s="352" t="s">
        <v>469</v>
      </c>
      <c r="D424" s="291" t="s">
        <v>279</v>
      </c>
      <c r="E424" s="293">
        <v>9</v>
      </c>
      <c r="F424" s="293">
        <v>9</v>
      </c>
      <c r="G424" s="293">
        <f>Tableau1[[#This Row],[Capacité brute (MW)]]*Tableau1[[#This Row],[Part EDF]]</f>
        <v>4.4603999999999999</v>
      </c>
      <c r="H424" s="294">
        <v>2002</v>
      </c>
      <c r="I424" s="352">
        <v>0.49559999999999998</v>
      </c>
      <c r="J424" s="291" t="s">
        <v>88</v>
      </c>
      <c r="K424" s="291" t="s">
        <v>23</v>
      </c>
      <c r="L424" s="87"/>
      <c r="M424" s="87"/>
      <c r="N424" s="87"/>
      <c r="O424" s="87"/>
      <c r="P424" s="87"/>
      <c r="Q424" s="87"/>
      <c r="R424" s="87"/>
      <c r="S424" s="87"/>
      <c r="T424" s="87"/>
      <c r="U424" s="87"/>
      <c r="V424" s="87"/>
      <c r="W424" s="87"/>
      <c r="X424" s="87"/>
      <c r="Y424" s="87"/>
      <c r="Z424" s="87"/>
      <c r="AA424" s="87"/>
    </row>
    <row r="425" spans="1:27" s="155" customFormat="1" ht="15" customHeight="1">
      <c r="A425" s="291" t="s">
        <v>23</v>
      </c>
      <c r="B425" s="352" t="s">
        <v>786</v>
      </c>
      <c r="C425" s="352" t="s">
        <v>648</v>
      </c>
      <c r="D425" s="291" t="s">
        <v>216</v>
      </c>
      <c r="E425" s="293">
        <v>0.99839999999999995</v>
      </c>
      <c r="F425" s="293">
        <v>0.99839999999999995</v>
      </c>
      <c r="G425" s="293">
        <f>Tableau1[[#This Row],[Capacité brute (MW)]]*Tableau1[[#This Row],[Part EDF]]</f>
        <v>0.49480703999999998</v>
      </c>
      <c r="H425" s="294">
        <v>2011</v>
      </c>
      <c r="I425" s="352">
        <v>0.49559999999999998</v>
      </c>
      <c r="J425" s="291" t="s">
        <v>88</v>
      </c>
      <c r="K425" s="291" t="s">
        <v>23</v>
      </c>
      <c r="L425" s="87"/>
      <c r="M425" s="87"/>
      <c r="N425" s="87"/>
      <c r="O425" s="87"/>
      <c r="P425" s="87"/>
      <c r="Q425" s="87"/>
      <c r="R425" s="87"/>
      <c r="S425" s="87"/>
      <c r="T425" s="87"/>
      <c r="U425" s="87"/>
      <c r="V425" s="87"/>
      <c r="W425" s="87"/>
      <c r="X425" s="87"/>
      <c r="Y425" s="87"/>
      <c r="Z425" s="87"/>
      <c r="AA425" s="87"/>
    </row>
    <row r="426" spans="1:27" s="155" customFormat="1" ht="15" customHeight="1">
      <c r="A426" s="291" t="s">
        <v>23</v>
      </c>
      <c r="B426" s="352" t="s">
        <v>446</v>
      </c>
      <c r="C426" s="352" t="s">
        <v>633</v>
      </c>
      <c r="D426" s="291" t="s">
        <v>221</v>
      </c>
      <c r="E426" s="293">
        <v>136.34737193892755</v>
      </c>
      <c r="F426" s="293">
        <v>136.34737193892755</v>
      </c>
      <c r="G426" s="293">
        <f>Tableau1[[#This Row],[Capacité brute (MW)]]*Tableau1[[#This Row],[Part EDF]]</f>
        <v>132.4887413130559</v>
      </c>
      <c r="H426" s="294" t="s">
        <v>634</v>
      </c>
      <c r="I426" s="352">
        <v>0.97170000000000001</v>
      </c>
      <c r="J426" s="291" t="s">
        <v>88</v>
      </c>
      <c r="K426" s="291" t="s">
        <v>23</v>
      </c>
      <c r="L426" s="87"/>
      <c r="M426" s="87"/>
      <c r="N426" s="87"/>
      <c r="O426" s="87"/>
      <c r="P426" s="87"/>
      <c r="Q426" s="87"/>
      <c r="R426" s="87"/>
      <c r="S426" s="87"/>
      <c r="T426" s="87"/>
      <c r="U426" s="87"/>
      <c r="V426" s="87"/>
      <c r="W426" s="87"/>
      <c r="X426" s="87"/>
      <c r="Y426" s="87"/>
      <c r="Z426" s="87"/>
      <c r="AA426" s="87"/>
    </row>
    <row r="427" spans="1:27" s="155" customFormat="1" ht="15" customHeight="1">
      <c r="A427" s="291" t="s">
        <v>23</v>
      </c>
      <c r="B427" s="352" t="s">
        <v>786</v>
      </c>
      <c r="C427" s="352" t="s">
        <v>649</v>
      </c>
      <c r="D427" s="291" t="s">
        <v>216</v>
      </c>
      <c r="E427" s="293">
        <v>0.81969999999999998</v>
      </c>
      <c r="F427" s="293">
        <v>0.81969999999999998</v>
      </c>
      <c r="G427" s="293">
        <f>Tableau1[[#This Row],[Capacité brute (MW)]]*Tableau1[[#This Row],[Part EDF]]</f>
        <v>0.40624331999999996</v>
      </c>
      <c r="H427" s="294">
        <v>2009</v>
      </c>
      <c r="I427" s="352">
        <v>0.49559999999999998</v>
      </c>
      <c r="J427" s="291" t="s">
        <v>88</v>
      </c>
      <c r="K427" s="291" t="s">
        <v>23</v>
      </c>
      <c r="L427" s="87"/>
      <c r="M427" s="87"/>
      <c r="N427" s="87"/>
      <c r="O427" s="87"/>
      <c r="P427" s="87"/>
      <c r="Q427" s="87"/>
      <c r="R427" s="87"/>
      <c r="S427" s="87"/>
      <c r="T427" s="87"/>
      <c r="U427" s="87"/>
      <c r="V427" s="87"/>
      <c r="W427" s="87"/>
      <c r="X427" s="87"/>
      <c r="Y427" s="87"/>
      <c r="Z427" s="87"/>
      <c r="AA427" s="87"/>
    </row>
    <row r="428" spans="1:27" s="155" customFormat="1" ht="15" customHeight="1">
      <c r="A428" s="291" t="s">
        <v>23</v>
      </c>
      <c r="B428" s="352" t="s">
        <v>236</v>
      </c>
      <c r="C428" s="352" t="s">
        <v>511</v>
      </c>
      <c r="D428" s="291" t="s">
        <v>238</v>
      </c>
      <c r="E428" s="293">
        <v>1.63</v>
      </c>
      <c r="F428" s="293">
        <v>1.63</v>
      </c>
      <c r="G428" s="293">
        <f>Tableau1[[#This Row],[Capacité brute (MW)]]*Tableau1[[#This Row],[Part EDF]]</f>
        <v>1.5838709999999998</v>
      </c>
      <c r="H428" s="294">
        <v>2012</v>
      </c>
      <c r="I428" s="352">
        <v>0.97170000000000001</v>
      </c>
      <c r="J428" s="291" t="s">
        <v>88</v>
      </c>
      <c r="K428" s="291" t="s">
        <v>23</v>
      </c>
      <c r="L428" s="87"/>
      <c r="M428" s="87"/>
      <c r="N428" s="87"/>
      <c r="O428" s="87"/>
      <c r="P428" s="87"/>
      <c r="Q428" s="87"/>
      <c r="R428" s="87"/>
      <c r="S428" s="87"/>
      <c r="T428" s="87"/>
      <c r="U428" s="87"/>
      <c r="V428" s="87"/>
      <c r="W428" s="87"/>
      <c r="X428" s="87"/>
      <c r="Y428" s="87"/>
      <c r="Z428" s="87"/>
      <c r="AA428" s="87"/>
    </row>
    <row r="429" spans="1:27" s="155" customFormat="1" ht="15" customHeight="1">
      <c r="A429" s="291" t="s">
        <v>23</v>
      </c>
      <c r="B429" s="352" t="s">
        <v>836</v>
      </c>
      <c r="C429" s="352" t="s">
        <v>650</v>
      </c>
      <c r="D429" s="291" t="s">
        <v>216</v>
      </c>
      <c r="E429" s="293">
        <v>0.97919999999999996</v>
      </c>
      <c r="F429" s="293">
        <v>0.97919999999999996</v>
      </c>
      <c r="G429" s="293">
        <f>Tableau1[[#This Row],[Capacité brute (MW)]]*Tableau1[[#This Row],[Part EDF]]</f>
        <v>0.48529151999999998</v>
      </c>
      <c r="H429" s="294">
        <v>2011</v>
      </c>
      <c r="I429" s="352">
        <v>0.49559999999999998</v>
      </c>
      <c r="J429" s="291" t="s">
        <v>88</v>
      </c>
      <c r="K429" s="291" t="s">
        <v>23</v>
      </c>
      <c r="L429" s="87"/>
      <c r="M429" s="87"/>
      <c r="N429" s="87"/>
      <c r="O429" s="87"/>
      <c r="P429" s="87"/>
      <c r="Q429" s="87"/>
      <c r="R429" s="87"/>
      <c r="S429" s="87"/>
      <c r="T429" s="87"/>
      <c r="U429" s="87"/>
      <c r="V429" s="87"/>
      <c r="W429" s="87"/>
      <c r="X429" s="87"/>
      <c r="Y429" s="87"/>
      <c r="Z429" s="87"/>
      <c r="AA429" s="87"/>
    </row>
    <row r="430" spans="1:27" s="155" customFormat="1" ht="15" customHeight="1">
      <c r="A430" s="291" t="s">
        <v>23</v>
      </c>
      <c r="B430" s="352" t="s">
        <v>836</v>
      </c>
      <c r="C430" s="352" t="s">
        <v>651</v>
      </c>
      <c r="D430" s="291" t="s">
        <v>216</v>
      </c>
      <c r="E430" s="293">
        <v>0.97919999999999996</v>
      </c>
      <c r="F430" s="293">
        <v>0.97919999999999996</v>
      </c>
      <c r="G430" s="293">
        <f>Tableau1[[#This Row],[Capacité brute (MW)]]*Tableau1[[#This Row],[Part EDF]]</f>
        <v>0.48529151999999998</v>
      </c>
      <c r="H430" s="294">
        <v>2011</v>
      </c>
      <c r="I430" s="352">
        <v>0.49559999999999998</v>
      </c>
      <c r="J430" s="291" t="s">
        <v>88</v>
      </c>
      <c r="K430" s="291" t="s">
        <v>23</v>
      </c>
      <c r="L430" s="87"/>
      <c r="M430" s="87"/>
      <c r="N430" s="87"/>
      <c r="O430" s="87"/>
      <c r="P430" s="87"/>
      <c r="Q430" s="87"/>
      <c r="R430" s="87"/>
      <c r="S430" s="87"/>
      <c r="T430" s="87"/>
      <c r="U430" s="87"/>
      <c r="V430" s="87"/>
      <c r="W430" s="87"/>
      <c r="X430" s="87"/>
      <c r="Y430" s="87"/>
      <c r="Z430" s="87"/>
      <c r="AA430" s="87"/>
    </row>
    <row r="431" spans="1:27" s="155" customFormat="1" ht="15" customHeight="1">
      <c r="A431" s="291" t="s">
        <v>23</v>
      </c>
      <c r="B431" s="352" t="s">
        <v>836</v>
      </c>
      <c r="C431" s="352" t="s">
        <v>652</v>
      </c>
      <c r="D431" s="291" t="s">
        <v>216</v>
      </c>
      <c r="E431" s="293">
        <v>0.87119999999999997</v>
      </c>
      <c r="F431" s="293">
        <v>0.87119999999999997</v>
      </c>
      <c r="G431" s="293">
        <f>Tableau1[[#This Row],[Capacité brute (MW)]]*Tableau1[[#This Row],[Part EDF]]</f>
        <v>0.43176671999999999</v>
      </c>
      <c r="H431" s="294">
        <v>2011</v>
      </c>
      <c r="I431" s="352">
        <v>0.49559999999999998</v>
      </c>
      <c r="J431" s="291" t="s">
        <v>88</v>
      </c>
      <c r="K431" s="291" t="s">
        <v>23</v>
      </c>
      <c r="L431" s="87"/>
      <c r="M431" s="87"/>
      <c r="N431" s="87"/>
      <c r="O431" s="87"/>
      <c r="P431" s="87"/>
      <c r="Q431" s="87"/>
      <c r="R431" s="87"/>
      <c r="S431" s="87"/>
      <c r="T431" s="87"/>
      <c r="U431" s="87"/>
      <c r="V431" s="87"/>
      <c r="W431" s="87"/>
      <c r="X431" s="87"/>
      <c r="Y431" s="87"/>
      <c r="Z431" s="87"/>
      <c r="AA431" s="87"/>
    </row>
    <row r="432" spans="1:27" s="155" customFormat="1" ht="15" customHeight="1">
      <c r="A432" s="291" t="s">
        <v>23</v>
      </c>
      <c r="B432" s="352" t="s">
        <v>881</v>
      </c>
      <c r="C432" s="352" t="s">
        <v>883</v>
      </c>
      <c r="D432" s="291" t="s">
        <v>279</v>
      </c>
      <c r="E432" s="293">
        <v>29.75</v>
      </c>
      <c r="F432" s="293">
        <v>29.75</v>
      </c>
      <c r="G432" s="293">
        <f>+Tableau1[[#This Row],[Capacité brute (MW)]]*Tableau1[[#This Row],[Part EDF]]</f>
        <v>13.327999999999999</v>
      </c>
      <c r="H432" s="294">
        <v>2010</v>
      </c>
      <c r="I432" s="352">
        <v>0.44800000000000001</v>
      </c>
      <c r="J432" s="291" t="s">
        <v>88</v>
      </c>
      <c r="K432" s="291" t="s">
        <v>23</v>
      </c>
      <c r="L432" s="87"/>
      <c r="M432" s="87"/>
      <c r="N432" s="87"/>
      <c r="O432" s="87"/>
      <c r="P432" s="87"/>
      <c r="Q432" s="87"/>
      <c r="R432" s="87"/>
      <c r="S432" s="87"/>
      <c r="T432" s="87"/>
      <c r="U432" s="87"/>
      <c r="V432" s="87"/>
      <c r="W432" s="87"/>
      <c r="X432" s="87"/>
      <c r="Y432" s="87"/>
      <c r="Z432" s="87"/>
      <c r="AA432" s="87"/>
    </row>
    <row r="433" spans="1:29" s="155" customFormat="1" ht="15" customHeight="1">
      <c r="A433" s="291" t="s">
        <v>23</v>
      </c>
      <c r="B433" s="352" t="s">
        <v>236</v>
      </c>
      <c r="C433" s="352" t="s">
        <v>502</v>
      </c>
      <c r="D433" s="291" t="s">
        <v>238</v>
      </c>
      <c r="E433" s="293">
        <v>1.9</v>
      </c>
      <c r="F433" s="293">
        <v>1.9</v>
      </c>
      <c r="G433" s="293">
        <f>Tableau1[[#This Row],[Capacité brute (MW)]]*Tableau1[[#This Row],[Part EDF]]</f>
        <v>1.84623</v>
      </c>
      <c r="H433" s="294">
        <v>2014</v>
      </c>
      <c r="I433" s="352">
        <v>0.97170000000000001</v>
      </c>
      <c r="J433" s="291" t="s">
        <v>88</v>
      </c>
      <c r="K433" s="291" t="s">
        <v>23</v>
      </c>
      <c r="L433" s="87"/>
      <c r="M433" s="87"/>
      <c r="N433" s="87"/>
      <c r="O433" s="87"/>
      <c r="P433" s="87"/>
      <c r="Q433" s="87"/>
      <c r="R433" s="87"/>
      <c r="S433" s="87"/>
      <c r="T433" s="87"/>
      <c r="U433" s="87"/>
      <c r="V433" s="87"/>
      <c r="W433" s="87"/>
      <c r="X433" s="87"/>
      <c r="Y433" s="87"/>
      <c r="Z433" s="87"/>
      <c r="AA433" s="87"/>
    </row>
    <row r="434" spans="1:29" s="155" customFormat="1" ht="15" customHeight="1">
      <c r="A434" s="291" t="s">
        <v>78</v>
      </c>
      <c r="B434" s="352" t="s">
        <v>446</v>
      </c>
      <c r="C434" s="352" t="s">
        <v>518</v>
      </c>
      <c r="D434" s="291" t="s">
        <v>176</v>
      </c>
      <c r="E434" s="293">
        <v>226</v>
      </c>
      <c r="F434" s="293">
        <v>0</v>
      </c>
      <c r="G434" s="293">
        <f>Tableau1[[#This Row],[Capacité brute (MW)]]*Tableau1[[#This Row],[Part EDF]]</f>
        <v>109.8134</v>
      </c>
      <c r="H434" s="294" t="s">
        <v>227</v>
      </c>
      <c r="I434" s="352">
        <v>0.4859</v>
      </c>
      <c r="J434" s="291" t="s">
        <v>86</v>
      </c>
      <c r="K434" s="291" t="s">
        <v>23</v>
      </c>
      <c r="L434" s="87"/>
      <c r="M434" s="87"/>
      <c r="N434" s="87"/>
      <c r="O434" s="87"/>
      <c r="P434" s="87"/>
      <c r="Q434" s="87"/>
      <c r="R434" s="87"/>
      <c r="S434" s="87"/>
      <c r="T434" s="87"/>
      <c r="U434" s="87"/>
      <c r="V434" s="87"/>
      <c r="W434" s="87"/>
      <c r="X434" s="87"/>
      <c r="Y434" s="87"/>
      <c r="Z434" s="87"/>
      <c r="AA434" s="87"/>
    </row>
    <row r="435" spans="1:29" s="155" customFormat="1" ht="15" customHeight="1">
      <c r="A435" s="291" t="s">
        <v>23</v>
      </c>
      <c r="B435" s="352" t="s">
        <v>910</v>
      </c>
      <c r="C435" s="352" t="s">
        <v>493</v>
      </c>
      <c r="D435" s="291" t="s">
        <v>176</v>
      </c>
      <c r="E435" s="293">
        <v>145.04</v>
      </c>
      <c r="F435" s="293">
        <v>145.04</v>
      </c>
      <c r="G435" s="293">
        <f>Tableau1[[#This Row],[Capacité brute (MW)]]*Tableau1[[#This Row],[Part EDF]]</f>
        <v>98.888271999999986</v>
      </c>
      <c r="H435" s="294">
        <v>2002</v>
      </c>
      <c r="I435" s="352">
        <v>0.68179999999999996</v>
      </c>
      <c r="J435" s="291" t="s">
        <v>88</v>
      </c>
      <c r="K435" s="291" t="s">
        <v>23</v>
      </c>
      <c r="L435" s="87"/>
      <c r="M435" s="87"/>
      <c r="N435" s="87"/>
      <c r="O435" s="87"/>
      <c r="P435" s="87"/>
      <c r="Q435" s="87"/>
      <c r="R435" s="87"/>
      <c r="S435" s="87"/>
      <c r="T435" s="87"/>
      <c r="U435" s="87"/>
      <c r="V435" s="87"/>
      <c r="W435" s="87"/>
      <c r="X435" s="87"/>
      <c r="Y435" s="87"/>
      <c r="Z435" s="87"/>
      <c r="AA435" s="87"/>
    </row>
    <row r="436" spans="1:29" s="155" customFormat="1" ht="15" customHeight="1">
      <c r="A436" s="291" t="s">
        <v>81</v>
      </c>
      <c r="B436" s="352" t="s">
        <v>446</v>
      </c>
      <c r="C436" s="507" t="s">
        <v>505</v>
      </c>
      <c r="D436" s="291" t="s">
        <v>221</v>
      </c>
      <c r="E436" s="293">
        <v>626</v>
      </c>
      <c r="F436" s="293">
        <v>0</v>
      </c>
      <c r="G436" s="293">
        <f>Tableau1[[#This Row],[Capacité brute (MW)]]*Tableau1[[#This Row],[Part EDF]]</f>
        <v>121.6318</v>
      </c>
      <c r="H436" s="294" t="s">
        <v>227</v>
      </c>
      <c r="I436" s="352">
        <v>0.1943</v>
      </c>
      <c r="J436" s="291" t="s">
        <v>86</v>
      </c>
      <c r="K436" s="291" t="s">
        <v>23</v>
      </c>
      <c r="L436" s="87"/>
      <c r="M436" s="87"/>
      <c r="N436" s="87"/>
      <c r="O436" s="87"/>
      <c r="P436" s="87"/>
      <c r="Q436" s="87"/>
      <c r="R436" s="87"/>
      <c r="S436" s="87"/>
      <c r="T436" s="87"/>
      <c r="U436" s="87"/>
      <c r="V436" s="87"/>
      <c r="W436" s="87"/>
      <c r="X436" s="87"/>
      <c r="Y436" s="87"/>
      <c r="Z436" s="87"/>
      <c r="AA436" s="87"/>
    </row>
    <row r="437" spans="1:29" s="155" customFormat="1" ht="15" customHeight="1">
      <c r="A437" s="291" t="s">
        <v>23</v>
      </c>
      <c r="B437" s="352" t="s">
        <v>236</v>
      </c>
      <c r="C437" s="352" t="s">
        <v>712</v>
      </c>
      <c r="D437" s="291" t="s">
        <v>221</v>
      </c>
      <c r="E437" s="293">
        <v>1.5</v>
      </c>
      <c r="F437" s="293">
        <v>1.5</v>
      </c>
      <c r="G437" s="293">
        <f>Tableau1[[#This Row],[Capacité brute (MW)]]*Tableau1[[#This Row],[Part EDF]]</f>
        <v>1.4575499999999999</v>
      </c>
      <c r="H437" s="294">
        <v>1948</v>
      </c>
      <c r="I437" s="352">
        <v>0.97170000000000001</v>
      </c>
      <c r="J437" s="291" t="s">
        <v>88</v>
      </c>
      <c r="K437" s="291" t="s">
        <v>23</v>
      </c>
      <c r="L437" s="87"/>
      <c r="M437" s="87"/>
      <c r="N437" s="87"/>
      <c r="O437" s="87"/>
      <c r="P437" s="87"/>
      <c r="Q437" s="87"/>
      <c r="R437" s="87"/>
      <c r="S437" s="87"/>
      <c r="T437" s="87"/>
      <c r="U437" s="87"/>
      <c r="V437" s="87"/>
      <c r="W437" s="87"/>
      <c r="X437" s="87"/>
      <c r="Y437" s="87"/>
      <c r="Z437" s="87"/>
      <c r="AA437" s="87"/>
    </row>
    <row r="438" spans="1:29" s="155" customFormat="1" ht="15" customHeight="1">
      <c r="A438" s="291" t="s">
        <v>23</v>
      </c>
      <c r="B438" s="352" t="s">
        <v>236</v>
      </c>
      <c r="C438" s="352" t="s">
        <v>483</v>
      </c>
      <c r="D438" s="291" t="s">
        <v>216</v>
      </c>
      <c r="E438" s="293">
        <v>0.97</v>
      </c>
      <c r="F438" s="293">
        <v>0.97</v>
      </c>
      <c r="G438" s="293">
        <f>Tableau1[[#This Row],[Capacité brute (MW)]]*Tableau1[[#This Row],[Part EDF]]</f>
        <v>0.94254899999999997</v>
      </c>
      <c r="H438" s="294">
        <v>2011</v>
      </c>
      <c r="I438" s="352">
        <v>0.97170000000000001</v>
      </c>
      <c r="J438" s="291" t="s">
        <v>88</v>
      </c>
      <c r="K438" s="291" t="s">
        <v>23</v>
      </c>
      <c r="L438" s="87"/>
      <c r="M438" s="87"/>
      <c r="N438" s="87"/>
      <c r="O438" s="87"/>
      <c r="P438" s="87"/>
      <c r="Q438" s="87"/>
      <c r="R438" s="87"/>
      <c r="S438" s="87"/>
      <c r="T438" s="87"/>
      <c r="U438" s="87"/>
      <c r="V438" s="87"/>
      <c r="W438" s="87"/>
      <c r="X438" s="87"/>
      <c r="Y438" s="87"/>
      <c r="Z438" s="87"/>
      <c r="AA438" s="87"/>
    </row>
    <row r="439" spans="1:29" s="155" customFormat="1" ht="15" customHeight="1">
      <c r="A439" s="291" t="s">
        <v>23</v>
      </c>
      <c r="B439" s="352" t="s">
        <v>786</v>
      </c>
      <c r="C439" s="352" t="s">
        <v>662</v>
      </c>
      <c r="D439" s="291" t="s">
        <v>216</v>
      </c>
      <c r="E439" s="293">
        <v>0.96930000000000005</v>
      </c>
      <c r="F439" s="293">
        <v>0.96930000000000005</v>
      </c>
      <c r="G439" s="293">
        <f>Tableau1[[#This Row],[Capacité brute (MW)]]*Tableau1[[#This Row],[Part EDF]]</f>
        <v>0.48038508000000002</v>
      </c>
      <c r="H439" s="294">
        <v>2011</v>
      </c>
      <c r="I439" s="352">
        <v>0.49559999999999998</v>
      </c>
      <c r="J439" s="291" t="s">
        <v>88</v>
      </c>
      <c r="K439" s="291" t="s">
        <v>23</v>
      </c>
      <c r="L439" s="87"/>
      <c r="M439" s="87"/>
      <c r="N439" s="87"/>
      <c r="O439" s="87"/>
      <c r="P439" s="87"/>
      <c r="Q439" s="87"/>
      <c r="R439" s="87"/>
      <c r="S439" s="87"/>
      <c r="T439" s="87"/>
      <c r="U439" s="87"/>
      <c r="V439" s="87"/>
      <c r="W439" s="87"/>
      <c r="X439" s="87"/>
      <c r="Y439" s="87"/>
      <c r="Z439" s="87"/>
      <c r="AA439" s="87"/>
    </row>
    <row r="440" spans="1:29" s="155" customFormat="1" ht="15" customHeight="1">
      <c r="A440" s="291" t="s">
        <v>23</v>
      </c>
      <c r="B440" s="352" t="s">
        <v>786</v>
      </c>
      <c r="C440" s="352" t="s">
        <v>663</v>
      </c>
      <c r="D440" s="291" t="s">
        <v>216</v>
      </c>
      <c r="E440" s="293">
        <v>0.97092000000000001</v>
      </c>
      <c r="F440" s="293">
        <v>0.97092000000000001</v>
      </c>
      <c r="G440" s="293">
        <f>Tableau1[[#This Row],[Capacité brute (MW)]]*Tableau1[[#This Row],[Part EDF]]</f>
        <v>0.48118795199999997</v>
      </c>
      <c r="H440" s="294">
        <v>2011</v>
      </c>
      <c r="I440" s="352">
        <v>0.49559999999999998</v>
      </c>
      <c r="J440" s="291" t="s">
        <v>88</v>
      </c>
      <c r="K440" s="291" t="s">
        <v>23</v>
      </c>
      <c r="L440" s="87"/>
      <c r="M440" s="87"/>
      <c r="N440" s="87"/>
      <c r="O440" s="87"/>
      <c r="P440" s="87"/>
      <c r="Q440" s="87"/>
      <c r="R440" s="87"/>
      <c r="S440" s="87"/>
      <c r="T440" s="87"/>
      <c r="U440" s="87"/>
      <c r="V440" s="87"/>
      <c r="W440" s="87"/>
      <c r="X440" s="87"/>
      <c r="Y440" s="87"/>
      <c r="Z440" s="87"/>
      <c r="AA440" s="87"/>
    </row>
    <row r="441" spans="1:29" s="155" customFormat="1" ht="15" customHeight="1">
      <c r="A441" s="291" t="s">
        <v>23</v>
      </c>
      <c r="B441" s="352" t="s">
        <v>446</v>
      </c>
      <c r="C441" s="352" t="s">
        <v>635</v>
      </c>
      <c r="D441" s="291" t="s">
        <v>221</v>
      </c>
      <c r="E441" s="293">
        <v>624.3805960000002</v>
      </c>
      <c r="F441" s="293">
        <v>624.3805960000002</v>
      </c>
      <c r="G441" s="293">
        <f>Tableau1[[#This Row],[Capacité brute (MW)]]*Tableau1[[#This Row],[Part EDF]]</f>
        <v>606.71062513320021</v>
      </c>
      <c r="H441" s="294" t="s">
        <v>639</v>
      </c>
      <c r="I441" s="352">
        <v>0.97170000000000001</v>
      </c>
      <c r="J441" s="291" t="s">
        <v>88</v>
      </c>
      <c r="K441" s="291" t="s">
        <v>23</v>
      </c>
      <c r="L441" s="87"/>
      <c r="M441" s="87"/>
      <c r="N441" s="87"/>
      <c r="O441" s="87"/>
      <c r="P441" s="87"/>
      <c r="Q441" s="87"/>
      <c r="R441" s="87"/>
      <c r="S441" s="87"/>
      <c r="T441" s="87"/>
      <c r="U441" s="87"/>
      <c r="V441" s="87"/>
      <c r="W441" s="87"/>
      <c r="X441" s="87"/>
      <c r="Y441" s="87"/>
      <c r="Z441" s="87"/>
      <c r="AA441" s="87"/>
    </row>
    <row r="442" spans="1:29" s="155" customFormat="1" ht="15" customHeight="1">
      <c r="A442" s="291" t="s">
        <v>23</v>
      </c>
      <c r="B442" s="352" t="s">
        <v>786</v>
      </c>
      <c r="C442" s="352" t="s">
        <v>664</v>
      </c>
      <c r="D442" s="291" t="s">
        <v>216</v>
      </c>
      <c r="E442" s="293">
        <v>12.68</v>
      </c>
      <c r="F442" s="293">
        <v>12.68</v>
      </c>
      <c r="G442" s="293">
        <f>Tableau1[[#This Row],[Capacité brute (MW)]]*Tableau1[[#This Row],[Part EDF]]</f>
        <v>6.2842079999999996</v>
      </c>
      <c r="H442" s="294">
        <v>2010</v>
      </c>
      <c r="I442" s="352">
        <v>0.49559999999999998</v>
      </c>
      <c r="J442" s="291" t="s">
        <v>88</v>
      </c>
      <c r="K442" s="291" t="s">
        <v>23</v>
      </c>
      <c r="L442" s="87"/>
      <c r="M442" s="87"/>
      <c r="N442" s="87"/>
      <c r="O442" s="87"/>
      <c r="P442" s="87"/>
      <c r="Q442" s="87"/>
      <c r="R442" s="87"/>
      <c r="S442" s="87"/>
      <c r="T442" s="87"/>
      <c r="U442" s="87"/>
      <c r="V442" s="87"/>
      <c r="W442" s="87"/>
      <c r="X442" s="87"/>
      <c r="Y442" s="87"/>
      <c r="Z442" s="87"/>
      <c r="AA442" s="87"/>
    </row>
    <row r="443" spans="1:29" s="155" customFormat="1" ht="15" customHeight="1">
      <c r="A443" s="291" t="s">
        <v>23</v>
      </c>
      <c r="B443" s="352" t="s">
        <v>837</v>
      </c>
      <c r="C443" s="352" t="s">
        <v>459</v>
      </c>
      <c r="D443" s="291" t="s">
        <v>279</v>
      </c>
      <c r="E443" s="293">
        <v>34</v>
      </c>
      <c r="F443" s="293">
        <v>34</v>
      </c>
      <c r="G443" s="293">
        <f>Tableau1[[#This Row],[Capacité brute (MW)]]*Tableau1[[#This Row],[Part EDF]]</f>
        <v>16.8504</v>
      </c>
      <c r="H443" s="294">
        <v>2008</v>
      </c>
      <c r="I443" s="352">
        <v>0.49559999999999998</v>
      </c>
      <c r="J443" s="291" t="s">
        <v>88</v>
      </c>
      <c r="K443" s="291" t="s">
        <v>23</v>
      </c>
      <c r="L443" s="87"/>
      <c r="M443" s="87"/>
      <c r="N443" s="87"/>
      <c r="O443" s="87"/>
      <c r="P443" s="87"/>
      <c r="Q443" s="87"/>
      <c r="R443" s="87"/>
      <c r="S443" s="87"/>
      <c r="T443" s="87"/>
      <c r="U443" s="87"/>
      <c r="V443" s="87"/>
      <c r="W443" s="87"/>
      <c r="X443" s="87"/>
      <c r="Y443" s="87"/>
      <c r="Z443" s="87"/>
      <c r="AA443" s="87"/>
    </row>
    <row r="444" spans="1:29" s="155" customFormat="1" ht="15" customHeight="1">
      <c r="A444" s="291" t="s">
        <v>23</v>
      </c>
      <c r="B444" s="352" t="s">
        <v>786</v>
      </c>
      <c r="C444" s="352" t="s">
        <v>665</v>
      </c>
      <c r="D444" s="291" t="s">
        <v>216</v>
      </c>
      <c r="E444" s="293">
        <v>0.90720000000000001</v>
      </c>
      <c r="F444" s="293">
        <v>0.90720000000000001</v>
      </c>
      <c r="G444" s="293">
        <f>Tableau1[[#This Row],[Capacité brute (MW)]]*Tableau1[[#This Row],[Part EDF]]</f>
        <v>0.44960832000000001</v>
      </c>
      <c r="H444" s="294">
        <v>2011</v>
      </c>
      <c r="I444" s="352">
        <v>0.49559999999999998</v>
      </c>
      <c r="J444" s="291" t="s">
        <v>88</v>
      </c>
      <c r="K444" s="291" t="s">
        <v>23</v>
      </c>
      <c r="L444" s="87"/>
      <c r="M444" s="87"/>
      <c r="N444" s="87"/>
      <c r="O444" s="87"/>
      <c r="P444" s="87"/>
      <c r="Q444" s="87"/>
      <c r="R444" s="87"/>
      <c r="S444" s="87"/>
      <c r="T444" s="87"/>
      <c r="U444" s="87"/>
      <c r="V444" s="87"/>
      <c r="W444" s="87"/>
      <c r="X444" s="87"/>
      <c r="Y444" s="87"/>
      <c r="Z444" s="87"/>
      <c r="AA444" s="87"/>
    </row>
    <row r="445" spans="1:29" s="155" customFormat="1" ht="15" customHeight="1">
      <c r="A445" s="291" t="s">
        <v>23</v>
      </c>
      <c r="B445" s="352" t="s">
        <v>786</v>
      </c>
      <c r="C445" s="352" t="s">
        <v>666</v>
      </c>
      <c r="D445" s="291" t="s">
        <v>216</v>
      </c>
      <c r="E445" s="293">
        <v>0.99360000000000004</v>
      </c>
      <c r="F445" s="293">
        <v>0.99360000000000004</v>
      </c>
      <c r="G445" s="293">
        <f>Tableau1[[#This Row],[Capacité brute (MW)]]*Tableau1[[#This Row],[Part EDF]]</f>
        <v>0.49242816</v>
      </c>
      <c r="H445" s="294">
        <v>2011</v>
      </c>
      <c r="I445" s="352">
        <v>0.49559999999999998</v>
      </c>
      <c r="J445" s="291" t="s">
        <v>88</v>
      </c>
      <c r="K445" s="291" t="s">
        <v>23</v>
      </c>
      <c r="L445" s="87"/>
      <c r="M445"/>
      <c r="N445"/>
      <c r="O445"/>
      <c r="P445"/>
      <c r="Q445"/>
      <c r="R445"/>
      <c r="S445"/>
      <c r="T445"/>
      <c r="U445"/>
      <c r="V445"/>
      <c r="W445"/>
      <c r="X445"/>
      <c r="Y445"/>
      <c r="Z445"/>
      <c r="AA445"/>
      <c r="AB445"/>
    </row>
    <row r="446" spans="1:29" ht="15" customHeight="1">
      <c r="A446" s="291" t="s">
        <v>23</v>
      </c>
      <c r="B446" s="352" t="s">
        <v>786</v>
      </c>
      <c r="C446" s="352" t="s">
        <v>667</v>
      </c>
      <c r="D446" s="291" t="s">
        <v>216</v>
      </c>
      <c r="E446" s="293">
        <v>0.99742500000000001</v>
      </c>
      <c r="F446" s="293">
        <v>0.99742500000000001</v>
      </c>
      <c r="G446" s="293">
        <f>Tableau1[[#This Row],[Capacité brute (MW)]]*Tableau1[[#This Row],[Part EDF]]</f>
        <v>0.49432382999999996</v>
      </c>
      <c r="H446" s="294">
        <v>2010</v>
      </c>
      <c r="I446" s="352">
        <v>0.49559999999999998</v>
      </c>
      <c r="J446" s="291" t="s">
        <v>88</v>
      </c>
      <c r="K446" s="291" t="s">
        <v>23</v>
      </c>
      <c r="AC446" s="152"/>
    </row>
    <row r="447" spans="1:29" ht="15" customHeight="1">
      <c r="A447" s="291" t="s">
        <v>23</v>
      </c>
      <c r="B447" s="352" t="s">
        <v>446</v>
      </c>
      <c r="C447" s="352" t="s">
        <v>494</v>
      </c>
      <c r="D447" s="291" t="s">
        <v>176</v>
      </c>
      <c r="E447" s="293">
        <v>236.55</v>
      </c>
      <c r="F447" s="293">
        <v>236.55</v>
      </c>
      <c r="G447" s="293">
        <f>Tableau1[[#This Row],[Capacité brute (MW)]]*Tableau1[[#This Row],[Part EDF]]</f>
        <v>229.85563500000001</v>
      </c>
      <c r="H447" s="294">
        <v>1993</v>
      </c>
      <c r="I447" s="352">
        <v>0.97170000000000001</v>
      </c>
      <c r="J447" s="291" t="s">
        <v>88</v>
      </c>
      <c r="K447" s="291" t="s">
        <v>23</v>
      </c>
      <c r="AC447" s="152"/>
    </row>
    <row r="448" spans="1:29" ht="15" customHeight="1">
      <c r="A448" s="291" t="s">
        <v>23</v>
      </c>
      <c r="B448" s="352" t="s">
        <v>446</v>
      </c>
      <c r="C448" s="352" t="s">
        <v>495</v>
      </c>
      <c r="D448" s="291" t="s">
        <v>176</v>
      </c>
      <c r="E448" s="293">
        <v>352.9</v>
      </c>
      <c r="F448" s="293">
        <v>352.9</v>
      </c>
      <c r="G448" s="293">
        <f>Tableau1[[#This Row],[Capacité brute (MW)]]*Tableau1[[#This Row],[Part EDF]]</f>
        <v>342.91292999999996</v>
      </c>
      <c r="H448" s="294">
        <v>1992</v>
      </c>
      <c r="I448" s="352">
        <v>0.97170000000000001</v>
      </c>
      <c r="J448" s="291" t="s">
        <v>88</v>
      </c>
      <c r="K448" s="291" t="s">
        <v>23</v>
      </c>
      <c r="AC448" s="152"/>
    </row>
    <row r="449" spans="1:29">
      <c r="A449" s="291" t="s">
        <v>23</v>
      </c>
      <c r="B449" s="352" t="s">
        <v>786</v>
      </c>
      <c r="C449" s="352" t="s">
        <v>668</v>
      </c>
      <c r="D449" s="291" t="s">
        <v>216</v>
      </c>
      <c r="E449" s="293">
        <v>4.3</v>
      </c>
      <c r="F449" s="293">
        <v>4.3</v>
      </c>
      <c r="G449" s="293">
        <f>Tableau1[[#This Row],[Capacité brute (MW)]]*Tableau1[[#This Row],[Part EDF]]</f>
        <v>2.1310799999999999</v>
      </c>
      <c r="H449" s="294">
        <v>2010</v>
      </c>
      <c r="I449" s="352">
        <v>0.49559999999999998</v>
      </c>
      <c r="J449" s="291" t="s">
        <v>88</v>
      </c>
      <c r="K449" s="291" t="s">
        <v>23</v>
      </c>
      <c r="AC449" s="152"/>
    </row>
    <row r="450" spans="1:29" ht="14.25" customHeight="1">
      <c r="A450" s="291" t="s">
        <v>23</v>
      </c>
      <c r="B450" s="352" t="s">
        <v>786</v>
      </c>
      <c r="C450" s="352" t="s">
        <v>669</v>
      </c>
      <c r="D450" s="291" t="s">
        <v>216</v>
      </c>
      <c r="E450" s="293">
        <v>3.4</v>
      </c>
      <c r="F450" s="293">
        <v>3.4</v>
      </c>
      <c r="G450" s="293">
        <f>Tableau1[[#This Row],[Capacité brute (MW)]]*Tableau1[[#This Row],[Part EDF]]</f>
        <v>1.6850399999999999</v>
      </c>
      <c r="H450" s="294">
        <v>2011</v>
      </c>
      <c r="I450" s="352">
        <v>0.49559999999999998</v>
      </c>
      <c r="J450" s="291" t="s">
        <v>88</v>
      </c>
      <c r="K450" s="291" t="s">
        <v>23</v>
      </c>
      <c r="AC450" s="152"/>
    </row>
    <row r="451" spans="1:29" ht="15" customHeight="1">
      <c r="A451" s="291" t="s">
        <v>23</v>
      </c>
      <c r="B451" s="352" t="s">
        <v>837</v>
      </c>
      <c r="C451" s="352" t="s">
        <v>479</v>
      </c>
      <c r="D451" s="291" t="s">
        <v>279</v>
      </c>
      <c r="E451" s="293">
        <v>15</v>
      </c>
      <c r="F451" s="293">
        <v>15</v>
      </c>
      <c r="G451" s="293">
        <f>Tableau1[[#This Row],[Capacité brute (MW)]]*Tableau1[[#This Row],[Part EDF]]</f>
        <v>7.4340000000000002</v>
      </c>
      <c r="H451" s="294">
        <v>2019</v>
      </c>
      <c r="I451" s="352">
        <v>0.49559999999999998</v>
      </c>
      <c r="J451" s="291" t="s">
        <v>88</v>
      </c>
      <c r="K451" s="291" t="s">
        <v>23</v>
      </c>
      <c r="L451" s="346"/>
      <c r="M451" s="346"/>
      <c r="N451" s="346"/>
      <c r="O451" s="346"/>
      <c r="P451" s="347"/>
      <c r="Q451" s="348"/>
      <c r="R451" s="349"/>
      <c r="S451" s="346"/>
      <c r="T451" s="346"/>
      <c r="U451" s="346"/>
      <c r="AC451" s="152"/>
    </row>
    <row r="452" spans="1:29" ht="15" customHeight="1">
      <c r="A452" s="291" t="s">
        <v>23</v>
      </c>
      <c r="B452" s="352" t="s">
        <v>236</v>
      </c>
      <c r="C452" s="352" t="s">
        <v>484</v>
      </c>
      <c r="D452" s="291" t="s">
        <v>216</v>
      </c>
      <c r="E452" s="293">
        <v>0.86</v>
      </c>
      <c r="F452" s="293">
        <v>0.86499999999999999</v>
      </c>
      <c r="G452" s="293">
        <f>Tableau1[[#This Row],[Capacité brute (MW)]]*Tableau1[[#This Row],[Part EDF]]</f>
        <v>0.83566200000000002</v>
      </c>
      <c r="H452" s="294">
        <v>2011</v>
      </c>
      <c r="I452" s="352">
        <v>0.97170000000000001</v>
      </c>
      <c r="J452" s="291" t="s">
        <v>88</v>
      </c>
      <c r="K452" s="291" t="s">
        <v>23</v>
      </c>
      <c r="AC452" s="152"/>
    </row>
    <row r="453" spans="1:29" ht="15" customHeight="1">
      <c r="A453" s="291" t="s">
        <v>23</v>
      </c>
      <c r="B453" s="352" t="s">
        <v>236</v>
      </c>
      <c r="C453" s="352" t="s">
        <v>512</v>
      </c>
      <c r="D453" s="291" t="s">
        <v>238</v>
      </c>
      <c r="E453" s="293">
        <v>7.3</v>
      </c>
      <c r="F453" s="293">
        <v>7.3</v>
      </c>
      <c r="G453" s="293">
        <f>Tableau1[[#This Row],[Capacité brute (MW)]]*Tableau1[[#This Row],[Part EDF]]</f>
        <v>7.0934099999999995</v>
      </c>
      <c r="H453" s="294">
        <v>1999</v>
      </c>
      <c r="I453" s="352">
        <v>0.97170000000000001</v>
      </c>
      <c r="J453" s="291" t="s">
        <v>88</v>
      </c>
      <c r="K453" s="291" t="s">
        <v>23</v>
      </c>
      <c r="AC453" s="152"/>
    </row>
    <row r="454" spans="1:29" ht="15" customHeight="1">
      <c r="A454" s="291" t="s">
        <v>23</v>
      </c>
      <c r="B454" s="352" t="s">
        <v>837</v>
      </c>
      <c r="C454" s="352" t="s">
        <v>458</v>
      </c>
      <c r="D454" s="291" t="s">
        <v>279</v>
      </c>
      <c r="E454" s="293">
        <v>26</v>
      </c>
      <c r="F454" s="293">
        <v>26</v>
      </c>
      <c r="G454" s="293">
        <f>Tableau1[[#This Row],[Capacité brute (MW)]]*Tableau1[[#This Row],[Part EDF]]</f>
        <v>12.8856</v>
      </c>
      <c r="H454" s="294">
        <v>2010</v>
      </c>
      <c r="I454" s="352">
        <v>0.49559999999999998</v>
      </c>
      <c r="J454" s="291" t="s">
        <v>88</v>
      </c>
      <c r="K454" s="291" t="s">
        <v>23</v>
      </c>
      <c r="L454" s="155"/>
      <c r="M454" s="152"/>
      <c r="N454" s="152"/>
      <c r="O454" s="152"/>
      <c r="P454" s="152"/>
      <c r="Q454" s="152"/>
      <c r="R454" s="152"/>
      <c r="S454" s="152"/>
      <c r="T454" s="152"/>
      <c r="U454" s="152"/>
      <c r="V454" s="152"/>
      <c r="W454" s="152"/>
      <c r="X454" s="152"/>
      <c r="Y454" s="152"/>
      <c r="Z454" s="152"/>
      <c r="AA454" s="152"/>
      <c r="AB454" s="152"/>
      <c r="AC454" s="152"/>
    </row>
    <row r="455" spans="1:29">
      <c r="A455" s="291" t="s">
        <v>23</v>
      </c>
      <c r="B455" s="352" t="s">
        <v>837</v>
      </c>
      <c r="C455" s="352" t="s">
        <v>460</v>
      </c>
      <c r="D455" s="291" t="s">
        <v>279</v>
      </c>
      <c r="E455" s="293">
        <v>50</v>
      </c>
      <c r="F455" s="293">
        <v>50</v>
      </c>
      <c r="G455" s="293">
        <f>Tableau1[[#This Row],[Capacité brute (MW)]]*Tableau1[[#This Row],[Part EDF]]</f>
        <v>24.779999999999998</v>
      </c>
      <c r="H455" s="294">
        <v>2009</v>
      </c>
      <c r="I455" s="352">
        <v>0.49559999999999998</v>
      </c>
      <c r="J455" s="291" t="s">
        <v>88</v>
      </c>
      <c r="K455" s="291" t="s">
        <v>23</v>
      </c>
      <c r="L455" s="155"/>
      <c r="M455" s="152"/>
      <c r="N455" s="152"/>
      <c r="O455" s="152"/>
      <c r="P455" s="152"/>
      <c r="Q455" s="152"/>
      <c r="R455" s="152"/>
      <c r="S455" s="152"/>
      <c r="T455" s="152"/>
      <c r="U455" s="152"/>
      <c r="V455" s="152"/>
      <c r="W455" s="152"/>
      <c r="X455" s="152"/>
      <c r="Y455" s="152"/>
      <c r="Z455" s="152"/>
      <c r="AA455" s="152"/>
      <c r="AB455" s="152"/>
      <c r="AC455" s="152"/>
    </row>
    <row r="456" spans="1:29">
      <c r="A456" s="291" t="s">
        <v>23</v>
      </c>
      <c r="B456" s="352" t="s">
        <v>236</v>
      </c>
      <c r="C456" s="352" t="s">
        <v>703</v>
      </c>
      <c r="D456" s="291" t="s">
        <v>233</v>
      </c>
      <c r="E456" s="293">
        <v>4.5</v>
      </c>
      <c r="F456" s="293">
        <v>4.5</v>
      </c>
      <c r="G456" s="293">
        <f>Tableau1[[#This Row],[Capacité brute (MW)]]*Tableau1[[#This Row],[Part EDF]]</f>
        <v>4.3726500000000001</v>
      </c>
      <c r="H456" s="294">
        <v>2019</v>
      </c>
      <c r="I456" s="352">
        <v>0.97170000000000001</v>
      </c>
      <c r="J456" s="291" t="s">
        <v>88</v>
      </c>
      <c r="K456" s="291" t="s">
        <v>23</v>
      </c>
      <c r="AC456" s="152"/>
    </row>
    <row r="457" spans="1:29">
      <c r="A457" s="291" t="s">
        <v>23</v>
      </c>
      <c r="B457" s="352" t="s">
        <v>837</v>
      </c>
      <c r="C457" s="352" t="s">
        <v>461</v>
      </c>
      <c r="D457" s="291" t="s">
        <v>279</v>
      </c>
      <c r="E457" s="293">
        <v>30</v>
      </c>
      <c r="F457" s="293">
        <v>30</v>
      </c>
      <c r="G457" s="293">
        <f>Tableau1[[#This Row],[Capacité brute (MW)]]*Tableau1[[#This Row],[Part EDF]]</f>
        <v>14.868</v>
      </c>
      <c r="H457" s="294">
        <v>2010</v>
      </c>
      <c r="I457" s="352">
        <v>0.49559999999999998</v>
      </c>
      <c r="J457" s="291" t="s">
        <v>88</v>
      </c>
      <c r="K457" s="291" t="s">
        <v>23</v>
      </c>
      <c r="AC457" s="152"/>
    </row>
    <row r="458" spans="1:29">
      <c r="A458" s="291" t="s">
        <v>23</v>
      </c>
      <c r="B458" s="352" t="s">
        <v>836</v>
      </c>
      <c r="C458" s="352" t="s">
        <v>670</v>
      </c>
      <c r="D458" s="291" t="s">
        <v>216</v>
      </c>
      <c r="E458" s="293">
        <v>0.86399999999999999</v>
      </c>
      <c r="F458" s="293">
        <v>0.86399999999999999</v>
      </c>
      <c r="G458" s="293">
        <f>Tableau1[[#This Row],[Capacité brute (MW)]]*Tableau1[[#This Row],[Part EDF]]</f>
        <v>0.42819839999999998</v>
      </c>
      <c r="H458" s="294">
        <v>2011</v>
      </c>
      <c r="I458" s="352">
        <v>0.49559999999999998</v>
      </c>
      <c r="J458" s="291" t="s">
        <v>88</v>
      </c>
      <c r="K458" s="291" t="s">
        <v>23</v>
      </c>
      <c r="AC458" s="152"/>
    </row>
    <row r="459" spans="1:29">
      <c r="A459" s="291" t="s">
        <v>23</v>
      </c>
      <c r="B459" s="352" t="s">
        <v>836</v>
      </c>
      <c r="C459" s="352" t="s">
        <v>671</v>
      </c>
      <c r="D459" s="291" t="s">
        <v>216</v>
      </c>
      <c r="E459" s="293">
        <v>0.61560000000000004</v>
      </c>
      <c r="F459" s="293">
        <v>0.61560000000000004</v>
      </c>
      <c r="G459" s="293">
        <f>Tableau1[[#This Row],[Capacité brute (MW)]]*Tableau1[[#This Row],[Part EDF]]</f>
        <v>0.30509136000000003</v>
      </c>
      <c r="H459" s="294">
        <v>2011</v>
      </c>
      <c r="I459" s="352">
        <v>0.49559999999999998</v>
      </c>
      <c r="J459" s="291" t="s">
        <v>88</v>
      </c>
      <c r="K459" s="291" t="s">
        <v>23</v>
      </c>
      <c r="AC459" s="152"/>
    </row>
    <row r="460" spans="1:29">
      <c r="A460" s="291" t="s">
        <v>23</v>
      </c>
      <c r="B460" s="352" t="s">
        <v>446</v>
      </c>
      <c r="C460" s="352" t="s">
        <v>480</v>
      </c>
      <c r="D460" s="291" t="s">
        <v>216</v>
      </c>
      <c r="E460" s="293">
        <v>0.38400000000000001</v>
      </c>
      <c r="F460" s="293">
        <v>0.38400000000000001</v>
      </c>
      <c r="G460" s="293">
        <f>Tableau1[[#This Row],[Capacité brute (MW)]]*Tableau1[[#This Row],[Part EDF]]</f>
        <v>0.37313279999999999</v>
      </c>
      <c r="H460" s="294">
        <v>2010</v>
      </c>
      <c r="I460" s="352">
        <v>0.97170000000000001</v>
      </c>
      <c r="J460" s="291" t="s">
        <v>88</v>
      </c>
      <c r="K460" s="291" t="s">
        <v>23</v>
      </c>
      <c r="AC460" s="152"/>
    </row>
    <row r="461" spans="1:29">
      <c r="A461" s="291" t="s">
        <v>23</v>
      </c>
      <c r="B461" s="352" t="s">
        <v>837</v>
      </c>
      <c r="C461" s="352" t="s">
        <v>464</v>
      </c>
      <c r="D461" s="291" t="s">
        <v>279</v>
      </c>
      <c r="E461" s="293">
        <v>9.6</v>
      </c>
      <c r="F461" s="293">
        <v>9.6</v>
      </c>
      <c r="G461" s="293">
        <f>Tableau1[[#This Row],[Capacité brute (MW)]]*Tableau1[[#This Row],[Part EDF]]</f>
        <v>4.7577599999999993</v>
      </c>
      <c r="H461" s="294">
        <v>2001</v>
      </c>
      <c r="I461" s="352">
        <v>0.49559999999999998</v>
      </c>
      <c r="J461" s="291" t="s">
        <v>88</v>
      </c>
      <c r="K461" s="291" t="s">
        <v>23</v>
      </c>
      <c r="AC461" s="152"/>
    </row>
    <row r="462" spans="1:29">
      <c r="A462" s="291" t="s">
        <v>23</v>
      </c>
      <c r="B462" s="352" t="s">
        <v>837</v>
      </c>
      <c r="C462" s="352" t="s">
        <v>701</v>
      </c>
      <c r="D462" s="291" t="s">
        <v>279</v>
      </c>
      <c r="E462" s="293">
        <v>15</v>
      </c>
      <c r="F462" s="293">
        <v>15</v>
      </c>
      <c r="G462" s="293">
        <f>Tableau1[[#This Row],[Capacité brute (MW)]]*Tableau1[[#This Row],[Part EDF]]</f>
        <v>7.4340000000000002</v>
      </c>
      <c r="H462" s="294">
        <v>2019</v>
      </c>
      <c r="I462" s="352">
        <v>0.49559999999999998</v>
      </c>
      <c r="J462" s="291" t="s">
        <v>88</v>
      </c>
      <c r="K462" s="291" t="s">
        <v>23</v>
      </c>
      <c r="AC462" s="152"/>
    </row>
    <row r="463" spans="1:29">
      <c r="A463" s="291" t="s">
        <v>23</v>
      </c>
      <c r="B463" s="352" t="s">
        <v>837</v>
      </c>
      <c r="C463" s="352" t="s">
        <v>463</v>
      </c>
      <c r="D463" s="291" t="s">
        <v>279</v>
      </c>
      <c r="E463" s="293">
        <v>24.6</v>
      </c>
      <c r="F463" s="293">
        <v>24.6</v>
      </c>
      <c r="G463" s="293">
        <f>Tableau1[[#This Row],[Capacité brute (MW)]]*Tableau1[[#This Row],[Part EDF]]</f>
        <v>12.19176</v>
      </c>
      <c r="H463" s="294">
        <v>2002</v>
      </c>
      <c r="I463" s="352">
        <v>0.49559999999999998</v>
      </c>
      <c r="J463" s="291" t="s">
        <v>88</v>
      </c>
      <c r="K463" s="291" t="s">
        <v>23</v>
      </c>
      <c r="AC463" s="152"/>
    </row>
    <row r="464" spans="1:29">
      <c r="A464" s="291" t="s">
        <v>23</v>
      </c>
      <c r="B464" s="352" t="s">
        <v>837</v>
      </c>
      <c r="C464" s="352" t="s">
        <v>465</v>
      </c>
      <c r="D464" s="291" t="s">
        <v>279</v>
      </c>
      <c r="E464" s="293">
        <v>1.8</v>
      </c>
      <c r="F464" s="293">
        <v>1.8</v>
      </c>
      <c r="G464" s="293">
        <f>Tableau1[[#This Row],[Capacité brute (MW)]]*Tableau1[[#This Row],[Part EDF]]</f>
        <v>0.89207999999999998</v>
      </c>
      <c r="H464" s="294">
        <v>2001</v>
      </c>
      <c r="I464" s="352">
        <v>0.49559999999999998</v>
      </c>
      <c r="J464" s="291" t="s">
        <v>88</v>
      </c>
      <c r="K464" s="291" t="s">
        <v>23</v>
      </c>
      <c r="AC464" s="152"/>
    </row>
    <row r="465" spans="1:29">
      <c r="A465" s="291" t="s">
        <v>23</v>
      </c>
      <c r="B465" s="352" t="s">
        <v>236</v>
      </c>
      <c r="C465" s="352" t="s">
        <v>485</v>
      </c>
      <c r="D465" s="291" t="s">
        <v>216</v>
      </c>
      <c r="E465" s="293">
        <v>1.35</v>
      </c>
      <c r="F465" s="293">
        <v>1.35</v>
      </c>
      <c r="G465" s="293">
        <f>Tableau1[[#This Row],[Capacité brute (MW)]]*Tableau1[[#This Row],[Part EDF]]</f>
        <v>1.311795</v>
      </c>
      <c r="H465" s="294">
        <v>2011</v>
      </c>
      <c r="I465" s="352">
        <v>0.97170000000000001</v>
      </c>
      <c r="J465" s="291" t="s">
        <v>88</v>
      </c>
      <c r="K465" s="291" t="s">
        <v>23</v>
      </c>
      <c r="AC465" s="152"/>
    </row>
    <row r="466" spans="1:29">
      <c r="A466" s="291" t="s">
        <v>23</v>
      </c>
      <c r="B466" s="352" t="s">
        <v>786</v>
      </c>
      <c r="C466" s="352" t="s">
        <v>672</v>
      </c>
      <c r="D466" s="291" t="s">
        <v>216</v>
      </c>
      <c r="E466" s="293">
        <v>0.94621999999999995</v>
      </c>
      <c r="F466" s="293">
        <v>0.94621999999999995</v>
      </c>
      <c r="G466" s="293">
        <f>Tableau1[[#This Row],[Capacité brute (MW)]]*Tableau1[[#This Row],[Part EDF]]</f>
        <v>0.46894663199999997</v>
      </c>
      <c r="H466" s="294">
        <v>2011</v>
      </c>
      <c r="I466" s="352">
        <v>0.49559999999999998</v>
      </c>
      <c r="J466" s="291" t="s">
        <v>88</v>
      </c>
      <c r="K466" s="291" t="s">
        <v>23</v>
      </c>
      <c r="AC466" s="152"/>
    </row>
    <row r="467" spans="1:29">
      <c r="A467" s="291" t="s">
        <v>23</v>
      </c>
      <c r="B467" s="352" t="s">
        <v>789</v>
      </c>
      <c r="C467" s="352" t="s">
        <v>629</v>
      </c>
      <c r="D467" s="291" t="s">
        <v>279</v>
      </c>
      <c r="E467" s="293">
        <v>22.1</v>
      </c>
      <c r="F467" s="293">
        <v>22.1</v>
      </c>
      <c r="G467" s="293">
        <f>Tableau1[[#This Row],[Capacité brute (MW)]]*Tableau1[[#This Row],[Part EDF]]</f>
        <v>10.95276</v>
      </c>
      <c r="H467" s="294">
        <v>2004</v>
      </c>
      <c r="I467" s="352">
        <v>0.49559999999999998</v>
      </c>
      <c r="J467" s="291" t="s">
        <v>88</v>
      </c>
      <c r="K467" s="291" t="s">
        <v>23</v>
      </c>
      <c r="AC467" s="152"/>
    </row>
    <row r="468" spans="1:29">
      <c r="A468" s="291" t="s">
        <v>23</v>
      </c>
      <c r="B468" s="352" t="s">
        <v>837</v>
      </c>
      <c r="C468" s="352" t="s">
        <v>466</v>
      </c>
      <c r="D468" s="291" t="s">
        <v>279</v>
      </c>
      <c r="E468" s="293">
        <v>18</v>
      </c>
      <c r="F468" s="293">
        <v>18</v>
      </c>
      <c r="G468" s="293">
        <f>Tableau1[[#This Row],[Capacité brute (MW)]]*Tableau1[[#This Row],[Part EDF]]</f>
        <v>8.9207999999999998</v>
      </c>
      <c r="H468" s="294">
        <v>2001</v>
      </c>
      <c r="I468" s="352">
        <v>0.49559999999999998</v>
      </c>
      <c r="J468" s="291" t="s">
        <v>88</v>
      </c>
      <c r="K468" s="291" t="s">
        <v>23</v>
      </c>
      <c r="AC468" s="152"/>
    </row>
    <row r="469" spans="1:29">
      <c r="A469" s="291" t="s">
        <v>23</v>
      </c>
      <c r="B469" s="352" t="s">
        <v>786</v>
      </c>
      <c r="C469" s="352" t="s">
        <v>673</v>
      </c>
      <c r="D469" s="291" t="s">
        <v>216</v>
      </c>
      <c r="E469" s="293">
        <v>0.90400000000000003</v>
      </c>
      <c r="F469" s="293">
        <v>0.90400000000000003</v>
      </c>
      <c r="G469" s="293">
        <f>Tableau1[[#This Row],[Capacité brute (MW)]]*Tableau1[[#This Row],[Part EDF]]</f>
        <v>0.44802239999999999</v>
      </c>
      <c r="H469" s="294">
        <v>2011</v>
      </c>
      <c r="I469" s="352">
        <v>0.49559999999999998</v>
      </c>
      <c r="J469" s="291" t="s">
        <v>88</v>
      </c>
      <c r="K469" s="291" t="s">
        <v>23</v>
      </c>
      <c r="AC469" s="152"/>
    </row>
    <row r="470" spans="1:29">
      <c r="A470" s="291" t="s">
        <v>23</v>
      </c>
      <c r="B470" s="352" t="s">
        <v>837</v>
      </c>
      <c r="C470" s="352" t="s">
        <v>486</v>
      </c>
      <c r="D470" s="291" t="s">
        <v>216</v>
      </c>
      <c r="E470" s="293">
        <v>3</v>
      </c>
      <c r="F470" s="293">
        <v>3</v>
      </c>
      <c r="G470" s="293">
        <f>Tableau1[[#This Row],[Capacité brute (MW)]]*Tableau1[[#This Row],[Part EDF]]</f>
        <v>1.4867999999999999</v>
      </c>
      <c r="H470" s="294">
        <v>2011</v>
      </c>
      <c r="I470" s="352">
        <v>0.49559999999999998</v>
      </c>
      <c r="J470" s="291" t="s">
        <v>88</v>
      </c>
      <c r="K470" s="291" t="s">
        <v>23</v>
      </c>
      <c r="AC470" s="152"/>
    </row>
    <row r="471" spans="1:29">
      <c r="A471" s="291" t="s">
        <v>23</v>
      </c>
      <c r="B471" s="352" t="s">
        <v>786</v>
      </c>
      <c r="C471" s="352" t="s">
        <v>674</v>
      </c>
      <c r="D471" s="291" t="s">
        <v>216</v>
      </c>
      <c r="E471" s="293">
        <v>0.93959999999999999</v>
      </c>
      <c r="F471" s="293">
        <v>0.93959999999999999</v>
      </c>
      <c r="G471" s="293">
        <f>Tableau1[[#This Row],[Capacité brute (MW)]]*Tableau1[[#This Row],[Part EDF]]</f>
        <v>0.46566575999999998</v>
      </c>
      <c r="H471" s="294">
        <v>2011</v>
      </c>
      <c r="I471" s="352">
        <v>0.49559999999999998</v>
      </c>
      <c r="J471" s="291" t="s">
        <v>88</v>
      </c>
      <c r="K471" s="291" t="s">
        <v>23</v>
      </c>
      <c r="AC471" s="152"/>
    </row>
    <row r="472" spans="1:29">
      <c r="A472" s="291" t="s">
        <v>23</v>
      </c>
      <c r="B472" s="352" t="s">
        <v>786</v>
      </c>
      <c r="C472" s="352" t="s">
        <v>675</v>
      </c>
      <c r="D472" s="291" t="s">
        <v>216</v>
      </c>
      <c r="E472" s="293">
        <v>0.93959999999999999</v>
      </c>
      <c r="F472" s="293">
        <v>0.93959999999999999</v>
      </c>
      <c r="G472" s="293">
        <f>Tableau1[[#This Row],[Capacité brute (MW)]]*Tableau1[[#This Row],[Part EDF]]</f>
        <v>0.46566575999999998</v>
      </c>
      <c r="H472" s="294">
        <v>2011</v>
      </c>
      <c r="I472" s="352">
        <v>0.49559999999999998</v>
      </c>
      <c r="J472" s="291" t="s">
        <v>88</v>
      </c>
      <c r="K472" s="291" t="s">
        <v>23</v>
      </c>
      <c r="AC472" s="152"/>
    </row>
    <row r="473" spans="1:29">
      <c r="A473" s="291" t="s">
        <v>23</v>
      </c>
      <c r="B473" s="352" t="s">
        <v>446</v>
      </c>
      <c r="C473" s="352" t="s">
        <v>487</v>
      </c>
      <c r="D473" s="291" t="s">
        <v>216</v>
      </c>
      <c r="E473" s="293">
        <v>1</v>
      </c>
      <c r="F473" s="293">
        <v>0.999</v>
      </c>
      <c r="G473" s="293">
        <f>Tableau1[[#This Row],[Capacité brute (MW)]]*Tableau1[[#This Row],[Part EDF]]</f>
        <v>0.97170000000000001</v>
      </c>
      <c r="H473" s="294">
        <v>2011</v>
      </c>
      <c r="I473" s="352">
        <v>0.97170000000000001</v>
      </c>
      <c r="J473" s="291" t="s">
        <v>88</v>
      </c>
      <c r="K473" s="291" t="s">
        <v>23</v>
      </c>
      <c r="AC473" s="152"/>
    </row>
    <row r="474" spans="1:29">
      <c r="A474" s="291" t="s">
        <v>23</v>
      </c>
      <c r="B474" s="352" t="s">
        <v>236</v>
      </c>
      <c r="C474" s="352" t="s">
        <v>513</v>
      </c>
      <c r="D474" s="291" t="s">
        <v>238</v>
      </c>
      <c r="E474" s="293">
        <v>4.5</v>
      </c>
      <c r="F474" s="293">
        <v>4.5</v>
      </c>
      <c r="G474" s="293">
        <f>Tableau1[[#This Row],[Capacité brute (MW)]]*Tableau1[[#This Row],[Part EDF]]</f>
        <v>4.3726500000000001</v>
      </c>
      <c r="H474" s="294">
        <v>2017</v>
      </c>
      <c r="I474" s="352">
        <v>0.97170000000000001</v>
      </c>
      <c r="J474" s="291" t="s">
        <v>88</v>
      </c>
      <c r="K474" s="291" t="s">
        <v>23</v>
      </c>
      <c r="AC474" s="152"/>
    </row>
    <row r="475" spans="1:29">
      <c r="A475" s="291" t="s">
        <v>23</v>
      </c>
      <c r="B475" s="352" t="s">
        <v>446</v>
      </c>
      <c r="C475" s="352" t="s">
        <v>952</v>
      </c>
      <c r="D475" s="291" t="s">
        <v>221</v>
      </c>
      <c r="E475" s="293">
        <v>78.569999999999993</v>
      </c>
      <c r="F475" s="293">
        <v>78.569999999999993</v>
      </c>
      <c r="G475" s="293">
        <f>Tableau1[[#This Row],[Capacité brute (MW)]]*Tableau1[[#This Row],[Part EDF]]</f>
        <v>76.346468999999999</v>
      </c>
      <c r="H475" s="294" t="s">
        <v>744</v>
      </c>
      <c r="I475" s="352">
        <v>0.97170000000000001</v>
      </c>
      <c r="J475" s="291" t="s">
        <v>88</v>
      </c>
      <c r="K475" s="291" t="s">
        <v>23</v>
      </c>
      <c r="AC475" s="152"/>
    </row>
    <row r="476" spans="1:29">
      <c r="A476" s="291" t="s">
        <v>23</v>
      </c>
      <c r="B476" s="352" t="s">
        <v>236</v>
      </c>
      <c r="C476" s="352" t="s">
        <v>504</v>
      </c>
      <c r="D476" s="291" t="s">
        <v>238</v>
      </c>
      <c r="E476" s="293">
        <v>4.4039999999999999</v>
      </c>
      <c r="F476" s="293">
        <v>4.4039999999999999</v>
      </c>
      <c r="G476" s="293">
        <f>Tableau1[[#This Row],[Capacité brute (MW)]]*Tableau1[[#This Row],[Part EDF]]</f>
        <v>4.2793668</v>
      </c>
      <c r="H476" s="294">
        <v>2016</v>
      </c>
      <c r="I476" s="352">
        <v>0.97170000000000001</v>
      </c>
      <c r="J476" s="291" t="s">
        <v>88</v>
      </c>
      <c r="K476" s="291" t="s">
        <v>23</v>
      </c>
      <c r="AC476" s="152"/>
    </row>
    <row r="477" spans="1:29">
      <c r="A477" s="291" t="s">
        <v>23</v>
      </c>
      <c r="B477" s="352" t="s">
        <v>446</v>
      </c>
      <c r="C477" s="352" t="s">
        <v>496</v>
      </c>
      <c r="D477" s="291" t="s">
        <v>176</v>
      </c>
      <c r="E477" s="293">
        <v>136.77000000000001</v>
      </c>
      <c r="F477" s="293">
        <v>136.77000000000001</v>
      </c>
      <c r="G477" s="293">
        <f>Tableau1[[#This Row],[Capacité brute (MW)]]*Tableau1[[#This Row],[Part EDF]]</f>
        <v>132.89940900000002</v>
      </c>
      <c r="H477" s="294">
        <v>1996</v>
      </c>
      <c r="I477" s="352">
        <v>0.97170000000000001</v>
      </c>
      <c r="J477" s="291" t="s">
        <v>88</v>
      </c>
      <c r="K477" s="291" t="s">
        <v>23</v>
      </c>
      <c r="AC477" s="152"/>
    </row>
    <row r="478" spans="1:29" customFormat="1">
      <c r="A478" s="291" t="s">
        <v>23</v>
      </c>
      <c r="B478" s="352" t="s">
        <v>446</v>
      </c>
      <c r="C478" s="352" t="s">
        <v>885</v>
      </c>
      <c r="D478" s="291" t="s">
        <v>279</v>
      </c>
      <c r="E478" s="293">
        <v>0.02</v>
      </c>
      <c r="F478" s="293">
        <v>0.02</v>
      </c>
      <c r="G478" s="293">
        <f>+Tableau1[[#This Row],[Capacité brute (MW)]]*Tableau1[[#This Row],[Part EDF]]</f>
        <v>1.9434E-2</v>
      </c>
      <c r="H478" s="294">
        <v>2008</v>
      </c>
      <c r="I478" s="352">
        <v>0.97170000000000001</v>
      </c>
      <c r="J478" s="291" t="s">
        <v>88</v>
      </c>
      <c r="K478" s="291" t="s">
        <v>23</v>
      </c>
      <c r="L478" s="87"/>
    </row>
    <row r="479" spans="1:29" customFormat="1">
      <c r="A479" s="291" t="s">
        <v>23</v>
      </c>
      <c r="B479" s="352" t="s">
        <v>837</v>
      </c>
      <c r="C479" s="352" t="s">
        <v>467</v>
      </c>
      <c r="D479" s="291" t="s">
        <v>279</v>
      </c>
      <c r="E479" s="293">
        <v>38</v>
      </c>
      <c r="F479" s="293">
        <v>38</v>
      </c>
      <c r="G479" s="293">
        <f>Tableau1[[#This Row],[Capacité brute (MW)]]*Tableau1[[#This Row],[Part EDF]]</f>
        <v>18.832799999999999</v>
      </c>
      <c r="H479" s="294">
        <v>2012</v>
      </c>
      <c r="I479" s="352">
        <v>0.49559999999999998</v>
      </c>
      <c r="J479" s="291" t="s">
        <v>88</v>
      </c>
      <c r="K479" s="291" t="s">
        <v>23</v>
      </c>
      <c r="L479" s="87"/>
    </row>
    <row r="480" spans="1:29" customFormat="1">
      <c r="A480" s="291" t="s">
        <v>23</v>
      </c>
      <c r="B480" s="352" t="s">
        <v>837</v>
      </c>
      <c r="C480" s="352" t="s">
        <v>468</v>
      </c>
      <c r="D480" s="291" t="s">
        <v>279</v>
      </c>
      <c r="E480" s="293">
        <v>15.84</v>
      </c>
      <c r="F480" s="293">
        <v>15.84</v>
      </c>
      <c r="G480" s="293">
        <f>Tableau1[[#This Row],[Capacité brute (MW)]]*Tableau1[[#This Row],[Part EDF]]</f>
        <v>7.8503039999999995</v>
      </c>
      <c r="H480" s="294">
        <v>2005</v>
      </c>
      <c r="I480" s="352">
        <v>0.49559999999999998</v>
      </c>
      <c r="J480" s="291" t="s">
        <v>88</v>
      </c>
      <c r="K480" s="291" t="s">
        <v>23</v>
      </c>
      <c r="L480" s="87"/>
    </row>
    <row r="481" spans="1:29" customFormat="1">
      <c r="A481" s="291" t="s">
        <v>23</v>
      </c>
      <c r="B481" s="352" t="s">
        <v>837</v>
      </c>
      <c r="C481" s="352" t="s">
        <v>839</v>
      </c>
      <c r="D481" s="291" t="s">
        <v>279</v>
      </c>
      <c r="E481" s="293">
        <v>29.7</v>
      </c>
      <c r="F481" s="293">
        <v>29.7</v>
      </c>
      <c r="G481" s="293">
        <f>+Tableau1[[#This Row],[Capacité brute (MW)]]*Tableau1[[#This Row],[Part EDF]]</f>
        <v>14.71932</v>
      </c>
      <c r="H481" s="294">
        <v>2021</v>
      </c>
      <c r="I481" s="352">
        <v>0.49559999999999998</v>
      </c>
      <c r="J481" s="291" t="s">
        <v>88</v>
      </c>
      <c r="K481" s="291" t="s">
        <v>23</v>
      </c>
      <c r="L481" s="87"/>
    </row>
    <row r="482" spans="1:29">
      <c r="A482" s="291" t="s">
        <v>23</v>
      </c>
      <c r="B482" s="352" t="s">
        <v>837</v>
      </c>
      <c r="C482" s="352" t="s">
        <v>471</v>
      </c>
      <c r="D482" s="291" t="s">
        <v>279</v>
      </c>
      <c r="E482" s="293">
        <v>5.25</v>
      </c>
      <c r="F482" s="293">
        <v>5.25</v>
      </c>
      <c r="G482" s="293">
        <f>Tableau1[[#This Row],[Capacité brute (MW)]]*Tableau1[[#This Row],[Part EDF]]</f>
        <v>2.6019000000000001</v>
      </c>
      <c r="H482" s="294">
        <v>2000</v>
      </c>
      <c r="I482" s="352">
        <v>0.49559999999999998</v>
      </c>
      <c r="J482" s="291" t="s">
        <v>88</v>
      </c>
      <c r="K482" s="291" t="s">
        <v>23</v>
      </c>
      <c r="AC482" s="152"/>
    </row>
    <row r="483" spans="1:29">
      <c r="A483" s="291" t="s">
        <v>23</v>
      </c>
      <c r="B483" s="352" t="s">
        <v>837</v>
      </c>
      <c r="C483" s="352" t="s">
        <v>470</v>
      </c>
      <c r="D483" s="291" t="s">
        <v>279</v>
      </c>
      <c r="E483" s="293">
        <v>6</v>
      </c>
      <c r="F483" s="293">
        <v>6</v>
      </c>
      <c r="G483" s="293">
        <f>Tableau1[[#This Row],[Capacité brute (MW)]]*Tableau1[[#This Row],[Part EDF]]</f>
        <v>2.9735999999999998</v>
      </c>
      <c r="H483" s="294">
        <v>2002</v>
      </c>
      <c r="I483" s="352">
        <v>0.49559999999999998</v>
      </c>
      <c r="J483" s="291" t="s">
        <v>88</v>
      </c>
      <c r="K483" s="291" t="s">
        <v>23</v>
      </c>
      <c r="AA483" s="152"/>
      <c r="AB483" s="152"/>
      <c r="AC483" s="152"/>
    </row>
    <row r="484" spans="1:29">
      <c r="A484" s="291" t="s">
        <v>23</v>
      </c>
      <c r="B484" s="352" t="s">
        <v>786</v>
      </c>
      <c r="C484" s="352" t="s">
        <v>676</v>
      </c>
      <c r="D484" s="291" t="s">
        <v>216</v>
      </c>
      <c r="E484" s="293">
        <v>0.49864000000000003</v>
      </c>
      <c r="F484" s="293">
        <v>0.49864000000000003</v>
      </c>
      <c r="G484" s="293">
        <f>Tableau1[[#This Row],[Capacité brute (MW)]]*Tableau1[[#This Row],[Part EDF]]</f>
        <v>0.24712598399999999</v>
      </c>
      <c r="H484" s="294">
        <v>2011</v>
      </c>
      <c r="I484" s="352">
        <v>0.49559999999999998</v>
      </c>
      <c r="J484" s="291" t="s">
        <v>88</v>
      </c>
      <c r="K484" s="291" t="s">
        <v>23</v>
      </c>
      <c r="AC484" s="152"/>
    </row>
    <row r="485" spans="1:29">
      <c r="A485" s="291" t="s">
        <v>23</v>
      </c>
      <c r="B485" s="352" t="s">
        <v>837</v>
      </c>
      <c r="C485" s="352" t="s">
        <v>462</v>
      </c>
      <c r="D485" s="291" t="s">
        <v>279</v>
      </c>
      <c r="E485" s="293">
        <v>3.4</v>
      </c>
      <c r="F485" s="293">
        <v>3.4</v>
      </c>
      <c r="G485" s="293">
        <f>Tableau1[[#This Row],[Capacité brute (MW)]]*Tableau1[[#This Row],[Part EDF]]</f>
        <v>1.6850399999999999</v>
      </c>
      <c r="H485" s="294">
        <v>1998</v>
      </c>
      <c r="I485" s="352">
        <v>0.49559999999999998</v>
      </c>
      <c r="J485" s="291" t="s">
        <v>88</v>
      </c>
      <c r="K485" s="291" t="s">
        <v>23</v>
      </c>
      <c r="AC485" s="152"/>
    </row>
    <row r="486" spans="1:29" ht="15.6" customHeight="1">
      <c r="A486" s="291" t="s">
        <v>23</v>
      </c>
      <c r="B486" s="352" t="s">
        <v>837</v>
      </c>
      <c r="C486" s="352" t="s">
        <v>630</v>
      </c>
      <c r="D486" s="291" t="s">
        <v>279</v>
      </c>
      <c r="E486" s="293">
        <v>35</v>
      </c>
      <c r="F486" s="293">
        <v>35</v>
      </c>
      <c r="G486" s="293">
        <f>Tableau1[[#This Row],[Capacité brute (MW)]]*Tableau1[[#This Row],[Part EDF]]</f>
        <v>17.346</v>
      </c>
      <c r="H486" s="294">
        <v>2019</v>
      </c>
      <c r="I486" s="352">
        <v>0.49559999999999998</v>
      </c>
      <c r="J486" s="291" t="s">
        <v>88</v>
      </c>
      <c r="K486" s="291" t="s">
        <v>23</v>
      </c>
      <c r="AC486" s="152"/>
    </row>
    <row r="487" spans="1:29" ht="15.6" customHeight="1">
      <c r="A487" s="291" t="s">
        <v>23</v>
      </c>
      <c r="B487" s="352" t="s">
        <v>837</v>
      </c>
      <c r="C487" s="352" t="s">
        <v>611</v>
      </c>
      <c r="D487" s="291" t="s">
        <v>279</v>
      </c>
      <c r="E487" s="293">
        <v>54</v>
      </c>
      <c r="F487" s="293">
        <v>54</v>
      </c>
      <c r="G487" s="293">
        <f>Tableau1[[#This Row],[Capacité brute (MW)]]*Tableau1[[#This Row],[Part EDF]]</f>
        <v>26.7624</v>
      </c>
      <c r="H487" s="294">
        <v>2011</v>
      </c>
      <c r="I487" s="352">
        <v>0.49559999999999998</v>
      </c>
      <c r="J487" s="291" t="s">
        <v>88</v>
      </c>
      <c r="K487" s="291" t="s">
        <v>23</v>
      </c>
      <c r="AC487" s="152"/>
    </row>
    <row r="488" spans="1:29" ht="15.6" customHeight="1">
      <c r="A488" s="291" t="s">
        <v>23</v>
      </c>
      <c r="B488" s="352" t="s">
        <v>786</v>
      </c>
      <c r="C488" s="352" t="s">
        <v>677</v>
      </c>
      <c r="D488" s="291" t="s">
        <v>216</v>
      </c>
      <c r="E488" s="293">
        <v>0.94</v>
      </c>
      <c r="F488" s="293">
        <v>0.94</v>
      </c>
      <c r="G488" s="293">
        <f>Tableau1[[#This Row],[Capacité brute (MW)]]*Tableau1[[#This Row],[Part EDF]]</f>
        <v>0.46586399999999994</v>
      </c>
      <c r="H488" s="294">
        <v>2010</v>
      </c>
      <c r="I488" s="352">
        <v>0.49559999999999998</v>
      </c>
      <c r="J488" s="291" t="s">
        <v>88</v>
      </c>
      <c r="K488" s="291" t="s">
        <v>23</v>
      </c>
      <c r="AC488" s="152"/>
    </row>
    <row r="489" spans="1:29" ht="15.6" customHeight="1">
      <c r="A489" s="291" t="s">
        <v>23</v>
      </c>
      <c r="B489" s="352" t="s">
        <v>786</v>
      </c>
      <c r="C489" s="352" t="s">
        <v>678</v>
      </c>
      <c r="D489" s="291" t="s">
        <v>216</v>
      </c>
      <c r="E489" s="293">
        <v>0.94</v>
      </c>
      <c r="F489" s="293">
        <v>0.94</v>
      </c>
      <c r="G489" s="293">
        <f>Tableau1[[#This Row],[Capacité brute (MW)]]*Tableau1[[#This Row],[Part EDF]]</f>
        <v>0.46586399999999994</v>
      </c>
      <c r="H489" s="294">
        <v>2010</v>
      </c>
      <c r="I489" s="352">
        <v>0.49559999999999998</v>
      </c>
      <c r="J489" s="291" t="s">
        <v>88</v>
      </c>
      <c r="K489" s="291" t="s">
        <v>23</v>
      </c>
      <c r="AC489" s="152"/>
    </row>
    <row r="490" spans="1:29">
      <c r="A490" s="291" t="s">
        <v>23</v>
      </c>
      <c r="B490" s="352" t="s">
        <v>786</v>
      </c>
      <c r="C490" s="352" t="s">
        <v>679</v>
      </c>
      <c r="D490" s="291" t="s">
        <v>216</v>
      </c>
      <c r="E490" s="293">
        <v>0.95899999999999996</v>
      </c>
      <c r="F490" s="293">
        <v>0.95899999999999996</v>
      </c>
      <c r="G490" s="293">
        <f>Tableau1[[#This Row],[Capacité brute (MW)]]*Tableau1[[#This Row],[Part EDF]]</f>
        <v>0.47528039999999999</v>
      </c>
      <c r="H490" s="294">
        <v>2009</v>
      </c>
      <c r="I490" s="352">
        <v>0.49559999999999998</v>
      </c>
      <c r="J490" s="291" t="s">
        <v>88</v>
      </c>
      <c r="K490" s="291" t="s">
        <v>23</v>
      </c>
      <c r="AC490" s="152"/>
    </row>
    <row r="491" spans="1:29">
      <c r="A491" s="291" t="s">
        <v>23</v>
      </c>
      <c r="B491" s="352" t="s">
        <v>446</v>
      </c>
      <c r="C491" s="352" t="s">
        <v>497</v>
      </c>
      <c r="D491" s="291" t="s">
        <v>176</v>
      </c>
      <c r="E491" s="293">
        <v>132.47900000000001</v>
      </c>
      <c r="F491" s="293">
        <v>132.47900000000001</v>
      </c>
      <c r="G491" s="293">
        <f>Tableau1[[#This Row],[Capacité brute (MW)]]*Tableau1[[#This Row],[Part EDF]]</f>
        <v>128.72984430000002</v>
      </c>
      <c r="H491" s="294">
        <v>1996</v>
      </c>
      <c r="I491" s="352">
        <v>0.97170000000000001</v>
      </c>
      <c r="J491" s="291" t="s">
        <v>88</v>
      </c>
      <c r="K491" s="291" t="s">
        <v>23</v>
      </c>
      <c r="AC491" s="152"/>
    </row>
    <row r="492" spans="1:29">
      <c r="A492" s="291" t="s">
        <v>23</v>
      </c>
      <c r="B492" s="352" t="s">
        <v>786</v>
      </c>
      <c r="C492" s="352" t="s">
        <v>680</v>
      </c>
      <c r="D492" s="291" t="s">
        <v>216</v>
      </c>
      <c r="E492" s="293">
        <v>0.94</v>
      </c>
      <c r="F492" s="293">
        <v>0.94</v>
      </c>
      <c r="G492" s="293">
        <f>Tableau1[[#This Row],[Capacité brute (MW)]]*Tableau1[[#This Row],[Part EDF]]</f>
        <v>0.46586399999999994</v>
      </c>
      <c r="H492" s="294">
        <v>2010</v>
      </c>
      <c r="I492" s="352">
        <v>0.49559999999999998</v>
      </c>
      <c r="J492" s="291" t="s">
        <v>88</v>
      </c>
      <c r="K492" s="291" t="s">
        <v>23</v>
      </c>
      <c r="AC492" s="152"/>
    </row>
    <row r="493" spans="1:29">
      <c r="A493" s="291" t="s">
        <v>23</v>
      </c>
      <c r="B493" s="352" t="s">
        <v>786</v>
      </c>
      <c r="C493" s="352" t="s">
        <v>681</v>
      </c>
      <c r="D493" s="291" t="s">
        <v>216</v>
      </c>
      <c r="E493" s="293">
        <v>0.4592</v>
      </c>
      <c r="F493" s="293">
        <v>0.4592</v>
      </c>
      <c r="G493" s="293">
        <f>Tableau1[[#This Row],[Capacité brute (MW)]]*Tableau1[[#This Row],[Part EDF]]</f>
        <v>0.22757951999999998</v>
      </c>
      <c r="H493" s="294">
        <v>2009</v>
      </c>
      <c r="I493" s="352">
        <v>0.49559999999999998</v>
      </c>
      <c r="J493" s="291" t="s">
        <v>88</v>
      </c>
      <c r="K493" s="291" t="s">
        <v>23</v>
      </c>
      <c r="AC493" s="152"/>
    </row>
    <row r="494" spans="1:29">
      <c r="A494" s="291" t="s">
        <v>23</v>
      </c>
      <c r="B494" s="352" t="s">
        <v>786</v>
      </c>
      <c r="C494" s="352" t="s">
        <v>682</v>
      </c>
      <c r="D494" s="291" t="s">
        <v>216</v>
      </c>
      <c r="E494" s="293">
        <v>0.97272000000000003</v>
      </c>
      <c r="F494" s="293">
        <v>0.97272000000000003</v>
      </c>
      <c r="G494" s="293">
        <f>Tableau1[[#This Row],[Capacité brute (MW)]]*Tableau1[[#This Row],[Part EDF]]</f>
        <v>0.48208003199999999</v>
      </c>
      <c r="H494" s="294">
        <v>2012</v>
      </c>
      <c r="I494" s="352">
        <v>0.49559999999999998</v>
      </c>
      <c r="J494" s="291" t="s">
        <v>88</v>
      </c>
      <c r="K494" s="291" t="s">
        <v>23</v>
      </c>
      <c r="AC494" s="152"/>
    </row>
    <row r="495" spans="1:29">
      <c r="A495" s="291" t="s">
        <v>23</v>
      </c>
      <c r="B495" s="352" t="s">
        <v>794</v>
      </c>
      <c r="C495" s="352" t="s">
        <v>631</v>
      </c>
      <c r="D495" s="291" t="s">
        <v>279</v>
      </c>
      <c r="E495" s="293">
        <v>23.4</v>
      </c>
      <c r="F495" s="293">
        <v>23.4</v>
      </c>
      <c r="G495" s="293">
        <f>Tableau1[[#This Row],[Capacité brute (MW)]]*Tableau1[[#This Row],[Part EDF]]</f>
        <v>11.59704</v>
      </c>
      <c r="H495" s="294">
        <v>2013</v>
      </c>
      <c r="I495" s="352">
        <v>0.49559999999999998</v>
      </c>
      <c r="J495" s="291" t="s">
        <v>88</v>
      </c>
      <c r="K495" s="291" t="s">
        <v>23</v>
      </c>
      <c r="AC495" s="152"/>
    </row>
    <row r="496" spans="1:29">
      <c r="A496" s="291" t="s">
        <v>23</v>
      </c>
      <c r="B496" s="352" t="s">
        <v>786</v>
      </c>
      <c r="C496" s="352" t="s">
        <v>683</v>
      </c>
      <c r="D496" s="291" t="s">
        <v>216</v>
      </c>
      <c r="E496" s="293">
        <v>3.0007999999999999</v>
      </c>
      <c r="F496" s="293">
        <v>3.0007999999999999</v>
      </c>
      <c r="G496" s="293">
        <f>Tableau1[[#This Row],[Capacité brute (MW)]]*Tableau1[[#This Row],[Part EDF]]</f>
        <v>1.4871964799999999</v>
      </c>
      <c r="H496" s="294">
        <v>2009</v>
      </c>
      <c r="I496" s="352">
        <v>0.49559999999999998</v>
      </c>
      <c r="J496" s="291" t="s">
        <v>88</v>
      </c>
      <c r="K496" s="291" t="s">
        <v>23</v>
      </c>
      <c r="AC496" s="152"/>
    </row>
    <row r="497" spans="1:29">
      <c r="A497" s="291" t="s">
        <v>23</v>
      </c>
      <c r="B497" s="352" t="s">
        <v>236</v>
      </c>
      <c r="C497" s="352" t="s">
        <v>514</v>
      </c>
      <c r="D497" s="291" t="s">
        <v>238</v>
      </c>
      <c r="E497" s="293">
        <v>31.3</v>
      </c>
      <c r="F497" s="293">
        <v>31.3</v>
      </c>
      <c r="G497" s="625">
        <f>Tableau1[[#This Row],[Capacité brute (MW)]]*Tableau1[[#This Row],[Part EDF]]</f>
        <v>30.414210000000001</v>
      </c>
      <c r="H497" s="294">
        <v>2010</v>
      </c>
      <c r="I497" s="352">
        <v>0.97170000000000001</v>
      </c>
      <c r="J497" s="291" t="s">
        <v>88</v>
      </c>
      <c r="K497" s="291" t="s">
        <v>23</v>
      </c>
      <c r="AC497" s="152"/>
    </row>
    <row r="498" spans="1:29">
      <c r="A498" s="291" t="s">
        <v>23</v>
      </c>
      <c r="B498" s="352" t="s">
        <v>236</v>
      </c>
      <c r="C498" s="352" t="s">
        <v>515</v>
      </c>
      <c r="D498" s="291" t="s">
        <v>238</v>
      </c>
      <c r="E498" s="293">
        <v>12.5</v>
      </c>
      <c r="F498" s="293">
        <v>12.5</v>
      </c>
      <c r="G498" s="293">
        <f>Tableau1[[#This Row],[Capacité brute (MW)]]*Tableau1[[#This Row],[Part EDF]]</f>
        <v>12.14625</v>
      </c>
      <c r="H498" s="294">
        <v>2014</v>
      </c>
      <c r="I498" s="352">
        <v>0.97170000000000001</v>
      </c>
      <c r="J498" s="291" t="s">
        <v>88</v>
      </c>
      <c r="K498" s="291" t="s">
        <v>23</v>
      </c>
      <c r="AC498" s="152"/>
    </row>
    <row r="499" spans="1:29">
      <c r="A499" s="291" t="s">
        <v>23</v>
      </c>
      <c r="B499" s="352" t="s">
        <v>837</v>
      </c>
      <c r="C499" s="352" t="s">
        <v>472</v>
      </c>
      <c r="D499" s="291" t="s">
        <v>279</v>
      </c>
      <c r="E499" s="293">
        <v>13.2</v>
      </c>
      <c r="F499" s="293">
        <v>13.2</v>
      </c>
      <c r="G499" s="293">
        <f>Tableau1[[#This Row],[Capacité brute (MW)]]*Tableau1[[#This Row],[Part EDF]]</f>
        <v>6.5419199999999993</v>
      </c>
      <c r="H499" s="294">
        <v>2019</v>
      </c>
      <c r="I499" s="352">
        <v>0.49559999999999998</v>
      </c>
      <c r="J499" s="291" t="s">
        <v>88</v>
      </c>
      <c r="K499" s="291" t="s">
        <v>23</v>
      </c>
      <c r="AC499" s="152"/>
    </row>
    <row r="500" spans="1:29">
      <c r="A500" s="291" t="s">
        <v>23</v>
      </c>
      <c r="B500" s="352" t="s">
        <v>837</v>
      </c>
      <c r="C500" s="352" t="s">
        <v>473</v>
      </c>
      <c r="D500" s="291" t="s">
        <v>279</v>
      </c>
      <c r="E500" s="293">
        <v>10.02</v>
      </c>
      <c r="F500" s="293">
        <v>10.02</v>
      </c>
      <c r="G500" s="293">
        <f>Tableau1[[#This Row],[Capacité brute (MW)]]*Tableau1[[#This Row],[Part EDF]]</f>
        <v>4.9659119999999994</v>
      </c>
      <c r="H500" s="294">
        <v>2007</v>
      </c>
      <c r="I500" s="352">
        <v>0.49559999999999998</v>
      </c>
      <c r="J500" s="291" t="s">
        <v>88</v>
      </c>
      <c r="K500" s="291" t="s">
        <v>23</v>
      </c>
      <c r="AC500" s="152"/>
    </row>
    <row r="501" spans="1:29">
      <c r="A501" s="291" t="s">
        <v>23</v>
      </c>
      <c r="B501" s="352" t="s">
        <v>789</v>
      </c>
      <c r="C501" s="352" t="s">
        <v>700</v>
      </c>
      <c r="D501" s="291" t="s">
        <v>279</v>
      </c>
      <c r="E501" s="293">
        <v>16</v>
      </c>
      <c r="F501" s="293">
        <v>16</v>
      </c>
      <c r="G501" s="293">
        <f>Tableau1[[#This Row],[Capacité brute (MW)]]*Tableau1[[#This Row],[Part EDF]]</f>
        <v>7.9295999999999998</v>
      </c>
      <c r="H501" s="294">
        <v>2016</v>
      </c>
      <c r="I501" s="352">
        <v>0.49559999999999998</v>
      </c>
      <c r="J501" s="291" t="s">
        <v>88</v>
      </c>
      <c r="K501" s="291" t="s">
        <v>23</v>
      </c>
      <c r="AC501" s="152"/>
    </row>
    <row r="502" spans="1:29">
      <c r="A502" s="291" t="s">
        <v>23</v>
      </c>
      <c r="B502" s="352" t="s">
        <v>786</v>
      </c>
      <c r="C502" s="352" t="s">
        <v>684</v>
      </c>
      <c r="D502" s="291" t="s">
        <v>216</v>
      </c>
      <c r="E502" s="293">
        <v>0.71760000000000002</v>
      </c>
      <c r="F502" s="293">
        <v>0.71760000000000002</v>
      </c>
      <c r="G502" s="293">
        <f>Tableau1[[#This Row],[Capacité brute (MW)]]*Tableau1[[#This Row],[Part EDF]]</f>
        <v>0.35564256</v>
      </c>
      <c r="H502" s="294">
        <v>2011</v>
      </c>
      <c r="I502" s="352">
        <v>0.49559999999999998</v>
      </c>
      <c r="J502" s="291" t="s">
        <v>88</v>
      </c>
      <c r="K502" s="291" t="s">
        <v>23</v>
      </c>
      <c r="AC502" s="152"/>
    </row>
    <row r="503" spans="1:29">
      <c r="A503" s="291" t="s">
        <v>23</v>
      </c>
      <c r="B503" s="352" t="s">
        <v>446</v>
      </c>
      <c r="C503" s="352" t="s">
        <v>498</v>
      </c>
      <c r="D503" s="291" t="s">
        <v>176</v>
      </c>
      <c r="E503" s="293">
        <v>48.07</v>
      </c>
      <c r="F503" s="293">
        <v>48.07</v>
      </c>
      <c r="G503" s="293">
        <f>Tableau1[[#This Row],[Capacité brute (MW)]]*Tableau1[[#This Row],[Part EDF]]</f>
        <v>46.709619000000004</v>
      </c>
      <c r="H503" s="294">
        <v>1994</v>
      </c>
      <c r="I503" s="352">
        <v>0.97170000000000001</v>
      </c>
      <c r="J503" s="291" t="s">
        <v>88</v>
      </c>
      <c r="K503" s="291" t="s">
        <v>23</v>
      </c>
      <c r="AC503" s="152"/>
    </row>
    <row r="504" spans="1:29">
      <c r="A504" s="291" t="s">
        <v>23</v>
      </c>
      <c r="B504" s="352" t="s">
        <v>446</v>
      </c>
      <c r="C504" s="352" t="s">
        <v>834</v>
      </c>
      <c r="D504" s="291" t="s">
        <v>176</v>
      </c>
      <c r="E504" s="293">
        <v>53.1</v>
      </c>
      <c r="F504" s="293">
        <v>53.1</v>
      </c>
      <c r="G504" s="293">
        <f>Tableau1[[#This Row],[Capacité brute (MW)]]*Tableau1[[#This Row],[Part EDF]]</f>
        <v>51.597270000000002</v>
      </c>
      <c r="H504" s="294">
        <v>2004</v>
      </c>
      <c r="I504" s="352">
        <v>0.97170000000000001</v>
      </c>
      <c r="J504" s="291" t="s">
        <v>88</v>
      </c>
      <c r="K504" s="291" t="s">
        <v>23</v>
      </c>
      <c r="AC504" s="152"/>
    </row>
    <row r="505" spans="1:29">
      <c r="A505" s="291" t="s">
        <v>23</v>
      </c>
      <c r="B505" s="352" t="s">
        <v>446</v>
      </c>
      <c r="C505" s="352" t="s">
        <v>499</v>
      </c>
      <c r="D505" s="291" t="s">
        <v>176</v>
      </c>
      <c r="E505" s="293">
        <v>829.33</v>
      </c>
      <c r="F505" s="293">
        <v>829.33</v>
      </c>
      <c r="G505" s="293">
        <f>Tableau1[[#This Row],[Capacité brute (MW)]]*Tableau1[[#This Row],[Part EDF]]</f>
        <v>805.859961</v>
      </c>
      <c r="H505" s="294">
        <v>2007</v>
      </c>
      <c r="I505" s="352">
        <v>0.97170000000000001</v>
      </c>
      <c r="J505" s="291" t="s">
        <v>88</v>
      </c>
      <c r="K505" s="291" t="s">
        <v>23</v>
      </c>
      <c r="AC505" s="152"/>
    </row>
    <row r="506" spans="1:29">
      <c r="A506" s="291" t="s">
        <v>795</v>
      </c>
      <c r="B506" s="352" t="s">
        <v>236</v>
      </c>
      <c r="C506" s="352" t="s">
        <v>879</v>
      </c>
      <c r="D506" s="291" t="s">
        <v>216</v>
      </c>
      <c r="E506" s="293">
        <v>0.51</v>
      </c>
      <c r="F506" s="293">
        <v>0.51</v>
      </c>
      <c r="G506" s="625">
        <f>+Tableau1[[#This Row],[Capacité brute (MW)]]*Tableau1[[#This Row],[Part EDF]]</f>
        <v>0.49556700000000004</v>
      </c>
      <c r="H506" s="294">
        <v>2021</v>
      </c>
      <c r="I506" s="352">
        <v>0.97170000000000001</v>
      </c>
      <c r="J506" s="291" t="s">
        <v>88</v>
      </c>
      <c r="K506" s="291" t="s">
        <v>23</v>
      </c>
      <c r="AC506" s="152"/>
    </row>
    <row r="507" spans="1:29">
      <c r="A507" s="291" t="s">
        <v>795</v>
      </c>
      <c r="B507" s="352" t="s">
        <v>236</v>
      </c>
      <c r="C507" s="352" t="s">
        <v>793</v>
      </c>
      <c r="D507" s="291" t="s">
        <v>216</v>
      </c>
      <c r="E507" s="356">
        <v>1.89</v>
      </c>
      <c r="F507" s="356">
        <v>1.89</v>
      </c>
      <c r="G507" s="293">
        <f>Tableau1[[#This Row],[Capacité brute (MW)]]*Tableau1[[#This Row],[Part EDF]]</f>
        <v>1.8365129999999998</v>
      </c>
      <c r="H507" s="294">
        <v>2020</v>
      </c>
      <c r="I507" s="352">
        <v>0.97170000000000001</v>
      </c>
      <c r="J507" s="291" t="s">
        <v>88</v>
      </c>
      <c r="K507" s="291" t="s">
        <v>23</v>
      </c>
      <c r="AC507" s="152"/>
    </row>
    <row r="508" spans="1:29">
      <c r="A508" s="291" t="s">
        <v>795</v>
      </c>
      <c r="B508" s="352" t="s">
        <v>236</v>
      </c>
      <c r="C508" s="352" t="s">
        <v>878</v>
      </c>
      <c r="D508" s="291" t="s">
        <v>216</v>
      </c>
      <c r="E508" s="293">
        <v>0.64900000000000002</v>
      </c>
      <c r="F508" s="293">
        <f>0.649</f>
        <v>0.64900000000000002</v>
      </c>
      <c r="G508" s="625">
        <f>+Tableau1[[#This Row],[Capacité brute (MW)]]*Tableau1[[#This Row],[Part EDF]]</f>
        <v>0.63063330000000006</v>
      </c>
      <c r="H508" s="294">
        <v>2021</v>
      </c>
      <c r="I508" s="352">
        <v>0.97170000000000001</v>
      </c>
      <c r="J508" s="291" t="s">
        <v>88</v>
      </c>
      <c r="K508" s="291" t="s">
        <v>23</v>
      </c>
      <c r="AC508" s="152"/>
    </row>
    <row r="509" spans="1:29">
      <c r="A509" s="291" t="s">
        <v>23</v>
      </c>
      <c r="B509" s="352" t="s">
        <v>786</v>
      </c>
      <c r="C509" s="352" t="s">
        <v>685</v>
      </c>
      <c r="D509" s="291" t="s">
        <v>216</v>
      </c>
      <c r="E509" s="293">
        <v>0.92879999999999996</v>
      </c>
      <c r="F509" s="293">
        <v>0.92879999999999996</v>
      </c>
      <c r="G509" s="293">
        <f>Tableau1[[#This Row],[Capacité brute (MW)]]*Tableau1[[#This Row],[Part EDF]]</f>
        <v>0.46031327999999999</v>
      </c>
      <c r="H509" s="294">
        <v>2010</v>
      </c>
      <c r="I509" s="352">
        <v>0.49559999999999998</v>
      </c>
      <c r="J509" s="291" t="s">
        <v>88</v>
      </c>
      <c r="K509" s="291" t="s">
        <v>23</v>
      </c>
      <c r="AC509" s="152"/>
    </row>
    <row r="510" spans="1:29">
      <c r="A510" s="291" t="s">
        <v>23</v>
      </c>
      <c r="B510" s="352" t="s">
        <v>236</v>
      </c>
      <c r="C510" s="352" t="s">
        <v>516</v>
      </c>
      <c r="D510" s="291" t="s">
        <v>238</v>
      </c>
      <c r="E510" s="293">
        <v>10</v>
      </c>
      <c r="F510" s="293">
        <v>10</v>
      </c>
      <c r="G510" s="293">
        <f>Tableau1[[#This Row],[Capacité brute (MW)]]*Tableau1[[#This Row],[Part EDF]]</f>
        <v>9.7170000000000005</v>
      </c>
      <c r="H510" s="294">
        <v>2000</v>
      </c>
      <c r="I510" s="352">
        <v>0.97170000000000001</v>
      </c>
      <c r="J510" s="291" t="s">
        <v>88</v>
      </c>
      <c r="K510" s="291" t="s">
        <v>23</v>
      </c>
      <c r="AC510" s="152"/>
    </row>
    <row r="511" spans="1:29">
      <c r="A511" s="291" t="s">
        <v>23</v>
      </c>
      <c r="B511" s="352" t="s">
        <v>786</v>
      </c>
      <c r="C511" s="352" t="s">
        <v>686</v>
      </c>
      <c r="D511" s="291" t="s">
        <v>216</v>
      </c>
      <c r="E511" s="293">
        <v>0.96899999999999997</v>
      </c>
      <c r="F511" s="293">
        <v>0.96899999999999997</v>
      </c>
      <c r="G511" s="293">
        <f>Tableau1[[#This Row],[Capacité brute (MW)]]*Tableau1[[#This Row],[Part EDF]]</f>
        <v>0.48023639999999995</v>
      </c>
      <c r="H511" s="294">
        <v>2011</v>
      </c>
      <c r="I511" s="352">
        <v>0.49559999999999998</v>
      </c>
      <c r="J511" s="291" t="s">
        <v>88</v>
      </c>
      <c r="K511" s="291" t="s">
        <v>23</v>
      </c>
      <c r="AC511" s="152"/>
    </row>
    <row r="512" spans="1:29">
      <c r="A512" s="291" t="s">
        <v>23</v>
      </c>
      <c r="B512" s="352" t="s">
        <v>786</v>
      </c>
      <c r="C512" s="352" t="s">
        <v>687</v>
      </c>
      <c r="D512" s="291" t="s">
        <v>216</v>
      </c>
      <c r="E512" s="293">
        <v>0.95799999999999996</v>
      </c>
      <c r="F512" s="293">
        <v>0.95799999999999996</v>
      </c>
      <c r="G512" s="293">
        <f>Tableau1[[#This Row],[Capacité brute (MW)]]*Tableau1[[#This Row],[Part EDF]]</f>
        <v>0.47478479999999995</v>
      </c>
      <c r="H512" s="294">
        <v>2012</v>
      </c>
      <c r="I512" s="352">
        <v>0.49559999999999998</v>
      </c>
      <c r="J512" s="291" t="s">
        <v>88</v>
      </c>
      <c r="K512" s="291" t="s">
        <v>23</v>
      </c>
      <c r="AC512" s="152"/>
    </row>
    <row r="513" spans="1:29">
      <c r="A513" s="291" t="s">
        <v>23</v>
      </c>
      <c r="B513" s="352" t="s">
        <v>446</v>
      </c>
      <c r="C513" s="352" t="s">
        <v>884</v>
      </c>
      <c r="D513" s="291" t="s">
        <v>279</v>
      </c>
      <c r="E513" s="293">
        <v>0.02</v>
      </c>
      <c r="F513" s="293">
        <v>0.02</v>
      </c>
      <c r="G513" s="293">
        <f>+Tableau1[[#This Row],[Capacité brute (MW)]]*Tableau1[[#This Row],[Part EDF]]</f>
        <v>1.9434E-2</v>
      </c>
      <c r="H513" s="294">
        <v>2006</v>
      </c>
      <c r="I513" s="352">
        <v>0.97170000000000001</v>
      </c>
      <c r="J513" s="291" t="s">
        <v>88</v>
      </c>
      <c r="K513" s="291" t="s">
        <v>23</v>
      </c>
      <c r="AC513" s="152"/>
    </row>
    <row r="514" spans="1:29">
      <c r="A514" s="291" t="s">
        <v>23</v>
      </c>
      <c r="B514" s="352" t="s">
        <v>836</v>
      </c>
      <c r="C514" s="352" t="s">
        <v>688</v>
      </c>
      <c r="D514" s="291" t="s">
        <v>216</v>
      </c>
      <c r="E514" s="293">
        <v>0.83520000000000005</v>
      </c>
      <c r="F514" s="293">
        <v>0.83520000000000005</v>
      </c>
      <c r="G514" s="293">
        <f>Tableau1[[#This Row],[Capacité brute (MW)]]*Tableau1[[#This Row],[Part EDF]]</f>
        <v>0.41392512000000004</v>
      </c>
      <c r="H514" s="294">
        <v>2011</v>
      </c>
      <c r="I514" s="352">
        <v>0.49559999999999998</v>
      </c>
      <c r="J514" s="291" t="s">
        <v>88</v>
      </c>
      <c r="K514" s="291" t="s">
        <v>23</v>
      </c>
      <c r="AC514" s="152"/>
    </row>
    <row r="515" spans="1:29">
      <c r="A515" s="291" t="s">
        <v>23</v>
      </c>
      <c r="B515" s="352" t="s">
        <v>836</v>
      </c>
      <c r="C515" s="352" t="s">
        <v>689</v>
      </c>
      <c r="D515" s="291" t="s">
        <v>216</v>
      </c>
      <c r="E515" s="293">
        <v>0.59940000000000004</v>
      </c>
      <c r="F515" s="293">
        <v>0.59940000000000004</v>
      </c>
      <c r="G515" s="293">
        <f>Tableau1[[#This Row],[Capacité brute (MW)]]*Tableau1[[#This Row],[Part EDF]]</f>
        <v>0.29706263999999999</v>
      </c>
      <c r="H515" s="294">
        <v>2011</v>
      </c>
      <c r="I515" s="352">
        <v>0.49559999999999998</v>
      </c>
      <c r="J515" s="291" t="s">
        <v>88</v>
      </c>
      <c r="K515" s="291" t="s">
        <v>23</v>
      </c>
      <c r="AC515" s="152"/>
    </row>
    <row r="516" spans="1:29">
      <c r="A516" s="291" t="s">
        <v>23</v>
      </c>
      <c r="B516" s="352" t="s">
        <v>836</v>
      </c>
      <c r="C516" s="352" t="s">
        <v>690</v>
      </c>
      <c r="D516" s="291" t="s">
        <v>216</v>
      </c>
      <c r="E516" s="293">
        <v>0.99229999999999996</v>
      </c>
      <c r="F516" s="293">
        <v>0.99229999999999996</v>
      </c>
      <c r="G516" s="293">
        <f>Tableau1[[#This Row],[Capacité brute (MW)]]*Tableau1[[#This Row],[Part EDF]]</f>
        <v>0.49178387999999995</v>
      </c>
      <c r="H516" s="294">
        <v>2011</v>
      </c>
      <c r="I516" s="352">
        <v>0.49559999999999998</v>
      </c>
      <c r="J516" s="291" t="s">
        <v>88</v>
      </c>
      <c r="K516" s="291" t="s">
        <v>23</v>
      </c>
      <c r="AC516" s="152"/>
    </row>
    <row r="517" spans="1:29">
      <c r="A517" s="291" t="s">
        <v>23</v>
      </c>
      <c r="B517" s="352" t="s">
        <v>837</v>
      </c>
      <c r="C517" s="352" t="s">
        <v>488</v>
      </c>
      <c r="D517" s="291" t="s">
        <v>216</v>
      </c>
      <c r="E517" s="293">
        <v>1</v>
      </c>
      <c r="F517" s="293">
        <v>1</v>
      </c>
      <c r="G517" s="293">
        <f>Tableau1[[#This Row],[Capacité brute (MW)]]*Tableau1[[#This Row],[Part EDF]]</f>
        <v>0.49559999999999998</v>
      </c>
      <c r="H517" s="294">
        <v>2011</v>
      </c>
      <c r="I517" s="352">
        <v>0.49559999999999998</v>
      </c>
      <c r="J517" s="291" t="s">
        <v>88</v>
      </c>
      <c r="K517" s="291" t="s">
        <v>23</v>
      </c>
      <c r="AC517" s="152"/>
    </row>
    <row r="518" spans="1:29">
      <c r="A518" s="291" t="s">
        <v>23</v>
      </c>
      <c r="B518" s="352" t="s">
        <v>446</v>
      </c>
      <c r="C518" s="352" t="s">
        <v>500</v>
      </c>
      <c r="D518" s="291" t="s">
        <v>176</v>
      </c>
      <c r="E518" s="293">
        <v>89.375</v>
      </c>
      <c r="F518" s="293">
        <v>89.375</v>
      </c>
      <c r="G518" s="293">
        <f>Tableau1[[#This Row],[Capacité brute (MW)]]*Tableau1[[#This Row],[Part EDF]]</f>
        <v>86.845687499999997</v>
      </c>
      <c r="H518" s="294">
        <v>2001</v>
      </c>
      <c r="I518" s="352">
        <v>0.97170000000000001</v>
      </c>
      <c r="J518" s="291" t="s">
        <v>88</v>
      </c>
      <c r="K518" s="291" t="s">
        <v>23</v>
      </c>
      <c r="AC518" s="152"/>
    </row>
    <row r="519" spans="1:29">
      <c r="A519" s="291" t="s">
        <v>23</v>
      </c>
      <c r="B519" s="352" t="s">
        <v>786</v>
      </c>
      <c r="C519" s="352" t="s">
        <v>691</v>
      </c>
      <c r="D519" s="291" t="s">
        <v>216</v>
      </c>
      <c r="E519" s="293">
        <v>1.9</v>
      </c>
      <c r="F519" s="293">
        <v>1.9</v>
      </c>
      <c r="G519" s="293">
        <f>Tableau1[[#This Row],[Capacité brute (MW)]]*Tableau1[[#This Row],[Part EDF]]</f>
        <v>0.94163999999999992</v>
      </c>
      <c r="H519" s="294">
        <v>2010</v>
      </c>
      <c r="I519" s="352">
        <v>0.49559999999999998</v>
      </c>
      <c r="J519" s="291" t="s">
        <v>88</v>
      </c>
      <c r="K519" s="291" t="s">
        <v>23</v>
      </c>
      <c r="AC519" s="152"/>
    </row>
    <row r="520" spans="1:29">
      <c r="A520" s="291" t="s">
        <v>208</v>
      </c>
      <c r="B520" s="352" t="s">
        <v>874</v>
      </c>
      <c r="C520" s="352" t="s">
        <v>625</v>
      </c>
      <c r="D520" s="291" t="s">
        <v>176</v>
      </c>
      <c r="E520" s="293">
        <v>426</v>
      </c>
      <c r="F520" s="293">
        <v>0</v>
      </c>
      <c r="G520" s="293">
        <f>Tableau1[[#This Row],[Capacité brute (MW)]]*Tableau1[[#This Row],[Part EDF]]</f>
        <v>206.99340000000001</v>
      </c>
      <c r="H520" s="294">
        <v>2006</v>
      </c>
      <c r="I520" s="352">
        <v>0.4859</v>
      </c>
      <c r="J520" s="291" t="s">
        <v>86</v>
      </c>
      <c r="K520" s="291" t="s">
        <v>23</v>
      </c>
      <c r="AC520" s="152"/>
    </row>
    <row r="521" spans="1:29">
      <c r="A521" s="291" t="s">
        <v>208</v>
      </c>
      <c r="B521" s="352" t="s">
        <v>874</v>
      </c>
      <c r="C521" s="352" t="s">
        <v>447</v>
      </c>
      <c r="D521" s="291" t="s">
        <v>176</v>
      </c>
      <c r="E521" s="293">
        <v>410</v>
      </c>
      <c r="F521" s="293">
        <v>0</v>
      </c>
      <c r="G521" s="293">
        <f>Tableau1[[#This Row],[Capacité brute (MW)]]*Tableau1[[#This Row],[Part EDF]]</f>
        <v>199.21899999999999</v>
      </c>
      <c r="H521" s="294">
        <v>2010</v>
      </c>
      <c r="I521" s="352">
        <v>0.4859</v>
      </c>
      <c r="J521" s="291" t="s">
        <v>86</v>
      </c>
      <c r="K521" s="291" t="s">
        <v>23</v>
      </c>
      <c r="AC521" s="152"/>
    </row>
    <row r="522" spans="1:29">
      <c r="A522" s="291" t="s">
        <v>23</v>
      </c>
      <c r="B522" s="352" t="s">
        <v>786</v>
      </c>
      <c r="C522" s="352" t="s">
        <v>692</v>
      </c>
      <c r="D522" s="291" t="s">
        <v>216</v>
      </c>
      <c r="E522" s="293">
        <v>2.2360000000000002</v>
      </c>
      <c r="F522" s="293">
        <v>2.2360000000000002</v>
      </c>
      <c r="G522" s="293">
        <f>Tableau1[[#This Row],[Capacité brute (MW)]]*Tableau1[[#This Row],[Part EDF]]</f>
        <v>1.1081616000000001</v>
      </c>
      <c r="H522" s="294">
        <v>2010</v>
      </c>
      <c r="I522" s="352">
        <v>0.49559999999999998</v>
      </c>
      <c r="J522" s="291" t="s">
        <v>88</v>
      </c>
      <c r="K522" s="291" t="s">
        <v>23</v>
      </c>
      <c r="AC522" s="152"/>
    </row>
    <row r="523" spans="1:29">
      <c r="A523" s="291" t="s">
        <v>23</v>
      </c>
      <c r="B523" s="352" t="s">
        <v>786</v>
      </c>
      <c r="C523" s="352" t="s">
        <v>693</v>
      </c>
      <c r="D523" s="291" t="s">
        <v>216</v>
      </c>
      <c r="E523" s="293">
        <v>0.97199999999999998</v>
      </c>
      <c r="F523" s="293">
        <v>0.97199999999999998</v>
      </c>
      <c r="G523" s="293">
        <f>Tableau1[[#This Row],[Capacité brute (MW)]]*Tableau1[[#This Row],[Part EDF]]</f>
        <v>0.48172319999999996</v>
      </c>
      <c r="H523" s="294">
        <v>2011</v>
      </c>
      <c r="I523" s="352">
        <v>0.49559999999999998</v>
      </c>
      <c r="J523" s="291" t="s">
        <v>88</v>
      </c>
      <c r="K523" s="291" t="s">
        <v>23</v>
      </c>
      <c r="AC523" s="152"/>
    </row>
    <row r="524" spans="1:29">
      <c r="A524" s="291" t="s">
        <v>23</v>
      </c>
      <c r="B524" s="352" t="s">
        <v>446</v>
      </c>
      <c r="C524" s="352" t="s">
        <v>501</v>
      </c>
      <c r="D524" s="291" t="s">
        <v>176</v>
      </c>
      <c r="E524" s="293">
        <v>830.32</v>
      </c>
      <c r="F524" s="293">
        <v>830.32</v>
      </c>
      <c r="G524" s="293">
        <f>Tableau1[[#This Row],[Capacité brute (MW)]]*Tableau1[[#This Row],[Part EDF]]</f>
        <v>806.82194400000003</v>
      </c>
      <c r="H524" s="294">
        <v>2006</v>
      </c>
      <c r="I524" s="352">
        <v>0.97170000000000001</v>
      </c>
      <c r="J524" s="291" t="s">
        <v>88</v>
      </c>
      <c r="K524" s="291" t="s">
        <v>23</v>
      </c>
      <c r="AC524" s="152"/>
    </row>
    <row r="525" spans="1:29">
      <c r="A525" s="291" t="s">
        <v>23</v>
      </c>
      <c r="B525" s="352" t="s">
        <v>446</v>
      </c>
      <c r="C525" s="352" t="s">
        <v>636</v>
      </c>
      <c r="D525" s="291" t="s">
        <v>221</v>
      </c>
      <c r="E525" s="293">
        <v>27.87</v>
      </c>
      <c r="F525" s="293">
        <v>27.87</v>
      </c>
      <c r="G525" s="293">
        <f>Tableau1[[#This Row],[Capacité brute (MW)]]*Tableau1[[#This Row],[Part EDF]]</f>
        <v>27.081279000000002</v>
      </c>
      <c r="H525" s="294" t="s">
        <v>640</v>
      </c>
      <c r="I525" s="352">
        <v>0.97170000000000001</v>
      </c>
      <c r="J525" s="291" t="s">
        <v>88</v>
      </c>
      <c r="K525" s="291" t="s">
        <v>23</v>
      </c>
      <c r="AC525" s="152"/>
    </row>
    <row r="526" spans="1:29">
      <c r="A526" s="291" t="s">
        <v>23</v>
      </c>
      <c r="B526" s="352" t="s">
        <v>446</v>
      </c>
      <c r="C526" s="352" t="s">
        <v>637</v>
      </c>
      <c r="D526" s="291" t="s">
        <v>221</v>
      </c>
      <c r="E526" s="293">
        <v>158.93</v>
      </c>
      <c r="F526" s="293">
        <v>0</v>
      </c>
      <c r="G526" s="293">
        <f>Tableau1[[#This Row],[Capacité brute (MW)]]*Tableau1[[#This Row],[Part EDF]]</f>
        <v>75.666573000000014</v>
      </c>
      <c r="H526" s="294" t="s">
        <v>641</v>
      </c>
      <c r="I526" s="352">
        <v>0.47610000000000002</v>
      </c>
      <c r="J526" s="291" t="s">
        <v>86</v>
      </c>
      <c r="K526" s="291" t="s">
        <v>23</v>
      </c>
      <c r="AC526" s="152"/>
    </row>
    <row r="527" spans="1:29">
      <c r="A527" s="291" t="s">
        <v>23</v>
      </c>
      <c r="B527" s="352" t="s">
        <v>837</v>
      </c>
      <c r="C527" s="352" t="s">
        <v>478</v>
      </c>
      <c r="D527" s="291" t="s">
        <v>279</v>
      </c>
      <c r="E527" s="293">
        <v>12.5</v>
      </c>
      <c r="F527" s="293">
        <v>12.5</v>
      </c>
      <c r="G527" s="293">
        <f>Tableau1[[#This Row],[Capacité brute (MW)]]*Tableau1[[#This Row],[Part EDF]]</f>
        <v>6.1949999999999994</v>
      </c>
      <c r="H527" s="294">
        <v>2019</v>
      </c>
      <c r="I527" s="352">
        <v>0.49559999999999998</v>
      </c>
      <c r="J527" s="291" t="s">
        <v>88</v>
      </c>
      <c r="K527" s="291" t="s">
        <v>23</v>
      </c>
      <c r="AC527" s="152"/>
    </row>
    <row r="528" spans="1:29">
      <c r="A528" s="291" t="s">
        <v>23</v>
      </c>
      <c r="B528" s="352" t="s">
        <v>446</v>
      </c>
      <c r="C528" s="352" t="s">
        <v>638</v>
      </c>
      <c r="D528" s="291" t="s">
        <v>221</v>
      </c>
      <c r="E528" s="293">
        <v>4.91</v>
      </c>
      <c r="F528" s="293">
        <v>4.91</v>
      </c>
      <c r="G528" s="293">
        <f>Tableau1[[#This Row],[Capacité brute (MW)]]*Tableau1[[#This Row],[Part EDF]]</f>
        <v>4.7710470000000003</v>
      </c>
      <c r="H528" s="294">
        <v>1970</v>
      </c>
      <c r="I528" s="352">
        <v>0.97170000000000001</v>
      </c>
      <c r="J528" s="291" t="s">
        <v>88</v>
      </c>
      <c r="K528" s="291" t="s">
        <v>23</v>
      </c>
      <c r="AC528" s="152"/>
    </row>
    <row r="529" spans="1:29">
      <c r="A529" s="291" t="s">
        <v>23</v>
      </c>
      <c r="B529" s="352" t="s">
        <v>786</v>
      </c>
      <c r="C529" s="352" t="s">
        <v>694</v>
      </c>
      <c r="D529" s="291" t="s">
        <v>216</v>
      </c>
      <c r="E529" s="293">
        <v>1.944</v>
      </c>
      <c r="F529" s="293">
        <v>1.944</v>
      </c>
      <c r="G529" s="293">
        <f>Tableau1[[#This Row],[Capacité brute (MW)]]*Tableau1[[#This Row],[Part EDF]]</f>
        <v>0.96344639999999993</v>
      </c>
      <c r="H529" s="294">
        <v>2011</v>
      </c>
      <c r="I529" s="352">
        <v>0.49559999999999998</v>
      </c>
      <c r="J529" s="291" t="s">
        <v>88</v>
      </c>
      <c r="K529" s="291" t="s">
        <v>23</v>
      </c>
      <c r="AC529" s="152"/>
    </row>
    <row r="530" spans="1:29">
      <c r="A530" s="291" t="s">
        <v>23</v>
      </c>
      <c r="B530" s="352" t="s">
        <v>786</v>
      </c>
      <c r="C530" s="352" t="s">
        <v>695</v>
      </c>
      <c r="D530" s="291" t="s">
        <v>216</v>
      </c>
      <c r="E530" s="293">
        <v>2.88</v>
      </c>
      <c r="F530" s="293">
        <v>2.88</v>
      </c>
      <c r="G530" s="293">
        <f>Tableau1[[#This Row],[Capacité brute (MW)]]*Tableau1[[#This Row],[Part EDF]]</f>
        <v>1.4273279999999999</v>
      </c>
      <c r="H530" s="294">
        <v>2011</v>
      </c>
      <c r="I530" s="352">
        <v>0.49559999999999998</v>
      </c>
      <c r="J530" s="291" t="s">
        <v>88</v>
      </c>
      <c r="K530" s="291" t="s">
        <v>23</v>
      </c>
      <c r="AC530" s="152"/>
    </row>
    <row r="531" spans="1:29">
      <c r="A531" s="291" t="s">
        <v>23</v>
      </c>
      <c r="B531" s="352" t="s">
        <v>837</v>
      </c>
      <c r="C531" s="352" t="s">
        <v>475</v>
      </c>
      <c r="D531" s="291" t="s">
        <v>279</v>
      </c>
      <c r="E531" s="293">
        <v>15</v>
      </c>
      <c r="F531" s="293">
        <v>15</v>
      </c>
      <c r="G531" s="293">
        <f>Tableau1[[#This Row],[Capacité brute (MW)]]*Tableau1[[#This Row],[Part EDF]]</f>
        <v>7.4340000000000002</v>
      </c>
      <c r="H531" s="294">
        <v>2019</v>
      </c>
      <c r="I531" s="352">
        <v>0.49559999999999998</v>
      </c>
      <c r="J531" s="291" t="s">
        <v>88</v>
      </c>
      <c r="K531" s="291" t="s">
        <v>23</v>
      </c>
      <c r="AC531" s="152"/>
    </row>
    <row r="532" spans="1:29">
      <c r="A532" s="291" t="s">
        <v>23</v>
      </c>
      <c r="B532" s="352" t="s">
        <v>837</v>
      </c>
      <c r="C532" s="352" t="s">
        <v>474</v>
      </c>
      <c r="D532" s="291" t="s">
        <v>279</v>
      </c>
      <c r="E532" s="293">
        <v>20</v>
      </c>
      <c r="F532" s="293">
        <v>20</v>
      </c>
      <c r="G532" s="293">
        <f>Tableau1[[#This Row],[Capacité brute (MW)]]*Tableau1[[#This Row],[Part EDF]]</f>
        <v>9.911999999999999</v>
      </c>
      <c r="H532" s="294">
        <v>2019</v>
      </c>
      <c r="I532" s="352">
        <v>0.49559999999999998</v>
      </c>
      <c r="J532" s="291" t="s">
        <v>88</v>
      </c>
      <c r="K532" s="291" t="s">
        <v>23</v>
      </c>
      <c r="AC532" s="152"/>
    </row>
    <row r="533" spans="1:29">
      <c r="A533" s="291" t="s">
        <v>23</v>
      </c>
      <c r="B533" s="352" t="s">
        <v>789</v>
      </c>
      <c r="C533" s="352" t="s">
        <v>632</v>
      </c>
      <c r="D533" s="291" t="s">
        <v>279</v>
      </c>
      <c r="E533" s="293">
        <v>48</v>
      </c>
      <c r="F533" s="293">
        <v>48</v>
      </c>
      <c r="G533" s="293">
        <f>Tableau1[[#This Row],[Capacité brute (MW)]]*Tableau1[[#This Row],[Part EDF]]</f>
        <v>23.788799999999998</v>
      </c>
      <c r="H533" s="294">
        <v>2011</v>
      </c>
      <c r="I533" s="352">
        <v>0.49559999999999998</v>
      </c>
      <c r="J533" s="291" t="s">
        <v>88</v>
      </c>
      <c r="K533" s="291" t="s">
        <v>23</v>
      </c>
      <c r="AC533" s="152"/>
    </row>
    <row r="534" spans="1:29">
      <c r="A534" s="291" t="s">
        <v>23</v>
      </c>
      <c r="B534" s="352" t="s">
        <v>446</v>
      </c>
      <c r="C534" s="352" t="s">
        <v>835</v>
      </c>
      <c r="D534" s="291" t="s">
        <v>221</v>
      </c>
      <c r="E534" s="293">
        <v>11.58</v>
      </c>
      <c r="F534" s="293">
        <v>11.58</v>
      </c>
      <c r="G534" s="293">
        <f>Tableau1[[#This Row],[Capacité brute (MW)]]*Tableau1[[#This Row],[Part EDF]]</f>
        <v>11.252286</v>
      </c>
      <c r="H534" s="294" t="s">
        <v>642</v>
      </c>
      <c r="I534" s="352">
        <v>0.97170000000000001</v>
      </c>
      <c r="J534" s="291" t="s">
        <v>88</v>
      </c>
      <c r="K534" s="291" t="s">
        <v>23</v>
      </c>
      <c r="AC534" s="152"/>
    </row>
    <row r="535" spans="1:29">
      <c r="A535" s="291" t="s">
        <v>23</v>
      </c>
      <c r="B535" s="352" t="s">
        <v>786</v>
      </c>
      <c r="C535" s="352" t="s">
        <v>696</v>
      </c>
      <c r="D535" s="291" t="s">
        <v>216</v>
      </c>
      <c r="E535" s="293">
        <v>0.99355000000000004</v>
      </c>
      <c r="F535" s="293">
        <v>0.99355000000000004</v>
      </c>
      <c r="G535" s="293">
        <f>Tableau1[[#This Row],[Capacité brute (MW)]]*Tableau1[[#This Row],[Part EDF]]</f>
        <v>0.49240338</v>
      </c>
      <c r="H535" s="294">
        <v>2011</v>
      </c>
      <c r="I535" s="352">
        <v>0.49559999999999998</v>
      </c>
      <c r="J535" s="291" t="s">
        <v>88</v>
      </c>
      <c r="K535" s="291" t="s">
        <v>23</v>
      </c>
      <c r="AC535" s="152"/>
    </row>
    <row r="536" spans="1:29">
      <c r="A536" s="291" t="s">
        <v>23</v>
      </c>
      <c r="B536" s="352" t="s">
        <v>786</v>
      </c>
      <c r="C536" s="352" t="s">
        <v>697</v>
      </c>
      <c r="D536" s="291" t="s">
        <v>216</v>
      </c>
      <c r="E536" s="293">
        <v>0.91100000000000003</v>
      </c>
      <c r="F536" s="293">
        <v>0.91100000000000003</v>
      </c>
      <c r="G536" s="293">
        <f>Tableau1[[#This Row],[Capacité brute (MW)]]*Tableau1[[#This Row],[Part EDF]]</f>
        <v>0.45149159999999999</v>
      </c>
      <c r="H536" s="294">
        <v>2009</v>
      </c>
      <c r="I536" s="352">
        <v>0.49559999999999998</v>
      </c>
      <c r="J536" s="291" t="s">
        <v>88</v>
      </c>
      <c r="K536" s="291" t="s">
        <v>23</v>
      </c>
      <c r="AC536" s="152"/>
    </row>
    <row r="537" spans="1:29">
      <c r="A537" s="291" t="s">
        <v>23</v>
      </c>
      <c r="B537" s="352" t="s">
        <v>786</v>
      </c>
      <c r="C537" s="352" t="s">
        <v>698</v>
      </c>
      <c r="D537" s="291" t="s">
        <v>216</v>
      </c>
      <c r="E537" s="293">
        <v>0.86699999999999999</v>
      </c>
      <c r="F537" s="293">
        <v>0.86699999999999999</v>
      </c>
      <c r="G537" s="293">
        <f>Tableau1[[#This Row],[Capacité brute (MW)]]*Tableau1[[#This Row],[Part EDF]]</f>
        <v>0.42968519999999999</v>
      </c>
      <c r="H537" s="294">
        <v>2009</v>
      </c>
      <c r="I537" s="352">
        <v>0.49559999999999998</v>
      </c>
      <c r="J537" s="291" t="s">
        <v>88</v>
      </c>
      <c r="K537" s="291" t="s">
        <v>23</v>
      </c>
      <c r="AC537" s="152"/>
    </row>
    <row r="538" spans="1:29">
      <c r="A538" s="291" t="s">
        <v>23</v>
      </c>
      <c r="B538" s="352" t="s">
        <v>786</v>
      </c>
      <c r="C538" s="352" t="s">
        <v>699</v>
      </c>
      <c r="D538" s="291" t="s">
        <v>216</v>
      </c>
      <c r="E538" s="293">
        <v>0.92</v>
      </c>
      <c r="F538" s="293">
        <v>0.92</v>
      </c>
      <c r="G538" s="293">
        <f>Tableau1[[#This Row],[Capacité brute (MW)]]*Tableau1[[#This Row],[Part EDF]]</f>
        <v>0.45595200000000002</v>
      </c>
      <c r="H538" s="294">
        <v>2009</v>
      </c>
      <c r="I538" s="352">
        <v>0.49559999999999998</v>
      </c>
      <c r="J538" s="291" t="s">
        <v>88</v>
      </c>
      <c r="K538" s="291" t="s">
        <v>23</v>
      </c>
      <c r="AC538" s="152"/>
    </row>
    <row r="539" spans="1:29">
      <c r="A539" s="291" t="s">
        <v>12</v>
      </c>
      <c r="B539" s="352" t="s">
        <v>240</v>
      </c>
      <c r="C539" s="352" t="s">
        <v>240</v>
      </c>
      <c r="D539" s="291" t="s">
        <v>221</v>
      </c>
      <c r="E539" s="293">
        <v>1070</v>
      </c>
      <c r="F539" s="293">
        <v>0</v>
      </c>
      <c r="G539" s="293">
        <f>+Tableau1[[#This Row],[Capacité brute (MW)]]*Tableau1[[#This Row],[Part EDF]]</f>
        <v>428</v>
      </c>
      <c r="H539" s="294">
        <v>2010</v>
      </c>
      <c r="I539" s="352">
        <v>0.4</v>
      </c>
      <c r="J539" s="291" t="s">
        <v>86</v>
      </c>
      <c r="K539" s="291" t="s">
        <v>235</v>
      </c>
      <c r="AC539" s="152"/>
    </row>
    <row r="540" spans="1:29">
      <c r="A540" s="291" t="s">
        <v>934</v>
      </c>
      <c r="B540" s="352" t="s">
        <v>161</v>
      </c>
      <c r="C540" s="352" t="s">
        <v>190</v>
      </c>
      <c r="D540" s="291" t="s">
        <v>279</v>
      </c>
      <c r="E540" s="293">
        <v>87</v>
      </c>
      <c r="F540" s="293">
        <v>0</v>
      </c>
      <c r="G540" s="664">
        <v>34</v>
      </c>
      <c r="H540" s="294" t="s">
        <v>937</v>
      </c>
      <c r="I540" s="352" t="s">
        <v>190</v>
      </c>
      <c r="J540" s="291" t="s">
        <v>88</v>
      </c>
      <c r="K540" s="291" t="s">
        <v>161</v>
      </c>
      <c r="AC540" s="152"/>
    </row>
    <row r="541" spans="1:29">
      <c r="A541" s="291" t="s">
        <v>209</v>
      </c>
      <c r="B541" s="352" t="s">
        <v>161</v>
      </c>
      <c r="C541" s="352" t="s">
        <v>190</v>
      </c>
      <c r="D541" s="291" t="s">
        <v>279</v>
      </c>
      <c r="E541" s="293">
        <v>324</v>
      </c>
      <c r="F541" s="293">
        <v>0</v>
      </c>
      <c r="G541" s="293">
        <v>162</v>
      </c>
      <c r="H541" s="294" t="s">
        <v>747</v>
      </c>
      <c r="I541" s="352" t="s">
        <v>190</v>
      </c>
      <c r="J541" s="291" t="s">
        <v>88</v>
      </c>
      <c r="K541" s="291" t="s">
        <v>161</v>
      </c>
      <c r="AC541" s="152"/>
    </row>
    <row r="542" spans="1:29">
      <c r="A542" s="291" t="s">
        <v>211</v>
      </c>
      <c r="B542" s="352" t="s">
        <v>161</v>
      </c>
      <c r="C542" s="352" t="s">
        <v>190</v>
      </c>
      <c r="D542" s="291" t="s">
        <v>279</v>
      </c>
      <c r="E542" s="293">
        <v>68</v>
      </c>
      <c r="F542" s="293">
        <v>68</v>
      </c>
      <c r="G542" s="293">
        <v>68</v>
      </c>
      <c r="H542" s="294" t="s">
        <v>886</v>
      </c>
      <c r="I542" s="352" t="s">
        <v>190</v>
      </c>
      <c r="J542" s="291" t="s">
        <v>887</v>
      </c>
      <c r="K542" s="291" t="s">
        <v>161</v>
      </c>
      <c r="AC542" s="152"/>
    </row>
    <row r="543" spans="1:29">
      <c r="A543" s="291" t="s">
        <v>209</v>
      </c>
      <c r="B543" s="352" t="s">
        <v>161</v>
      </c>
      <c r="C543" s="352" t="s">
        <v>190</v>
      </c>
      <c r="D543" s="291" t="s">
        <v>216</v>
      </c>
      <c r="E543" s="293">
        <v>120</v>
      </c>
      <c r="F543" s="293">
        <v>120</v>
      </c>
      <c r="G543" s="293">
        <v>120</v>
      </c>
      <c r="H543" s="294" t="s">
        <v>750</v>
      </c>
      <c r="I543" s="352" t="s">
        <v>190</v>
      </c>
      <c r="J543" s="291" t="s">
        <v>88</v>
      </c>
      <c r="K543" s="291" t="s">
        <v>161</v>
      </c>
      <c r="AC543" s="152"/>
    </row>
    <row r="544" spans="1:29">
      <c r="A544" s="291" t="s">
        <v>80</v>
      </c>
      <c r="B544" s="352" t="s">
        <v>444</v>
      </c>
      <c r="C544" s="352" t="s">
        <v>445</v>
      </c>
      <c r="D544" s="291" t="s">
        <v>176</v>
      </c>
      <c r="E544" s="293">
        <v>870</v>
      </c>
      <c r="F544" s="293">
        <v>0</v>
      </c>
      <c r="G544" s="293">
        <f>+Tableau1[[#This Row],[Capacité brute (MW)]]*Tableau1[[#This Row],[Part EDF]]</f>
        <v>435</v>
      </c>
      <c r="H544" s="294">
        <v>2009</v>
      </c>
      <c r="I544" s="352">
        <v>0.5</v>
      </c>
      <c r="J544" s="291" t="s">
        <v>88</v>
      </c>
      <c r="K544" s="291" t="s">
        <v>235</v>
      </c>
      <c r="AC544" s="152"/>
    </row>
    <row r="545" spans="1:29">
      <c r="A545" s="291" t="s">
        <v>23</v>
      </c>
      <c r="B545" s="352" t="s">
        <v>837</v>
      </c>
      <c r="C545" s="352" t="s">
        <v>476</v>
      </c>
      <c r="D545" s="358" t="s">
        <v>279</v>
      </c>
      <c r="E545" s="293">
        <v>11.4</v>
      </c>
      <c r="F545" s="293">
        <v>11.4</v>
      </c>
      <c r="G545" s="293">
        <f>Tableau1[[#This Row],[Capacité brute (MW)]]*Tableau1[[#This Row],[Part EDF]]</f>
        <v>5.6498400000000002</v>
      </c>
      <c r="H545" s="294">
        <v>2001</v>
      </c>
      <c r="I545" s="352">
        <v>0.49559999999999998</v>
      </c>
      <c r="J545" s="291" t="s">
        <v>88</v>
      </c>
      <c r="K545" s="291" t="s">
        <v>23</v>
      </c>
      <c r="AC545" s="152"/>
    </row>
    <row r="546" spans="1:29">
      <c r="A546" s="291" t="s">
        <v>211</v>
      </c>
      <c r="B546" s="291" t="s">
        <v>93</v>
      </c>
      <c r="C546" s="291" t="s">
        <v>190</v>
      </c>
      <c r="D546" s="358" t="s">
        <v>234</v>
      </c>
      <c r="E546" s="356">
        <v>15.88</v>
      </c>
      <c r="F546" s="356">
        <v>15.878</v>
      </c>
      <c r="G546" s="356">
        <f>+Tableau1[[#This Row],[Capacité brute (MW)]]*Tableau1[[#This Row],[Part EDF]]</f>
        <v>15.88</v>
      </c>
      <c r="H546" s="291" t="s">
        <v>190</v>
      </c>
      <c r="I546" s="357">
        <v>1</v>
      </c>
      <c r="J546" s="291" t="s">
        <v>88</v>
      </c>
      <c r="K546" s="291" t="s">
        <v>93</v>
      </c>
      <c r="AC546" s="152"/>
    </row>
    <row r="547" spans="1:29">
      <c r="A547" s="291" t="s">
        <v>211</v>
      </c>
      <c r="B547" s="291" t="s">
        <v>93</v>
      </c>
      <c r="C547" s="291" t="s">
        <v>190</v>
      </c>
      <c r="D547" s="358" t="s">
        <v>233</v>
      </c>
      <c r="E547" s="356">
        <v>15.878</v>
      </c>
      <c r="F547" s="356">
        <v>15.878</v>
      </c>
      <c r="G547" s="356">
        <f>+Tableau1[[#This Row],[Capacité brute (MW)]]*Tableau1[[#This Row],[Part EDF]]</f>
        <v>15.878</v>
      </c>
      <c r="H547" s="291" t="s">
        <v>190</v>
      </c>
      <c r="I547" s="357">
        <v>1</v>
      </c>
      <c r="J547" s="291" t="s">
        <v>88</v>
      </c>
      <c r="K547" s="291" t="s">
        <v>93</v>
      </c>
      <c r="AC547" s="152"/>
    </row>
    <row r="548" spans="1:29">
      <c r="A548" s="291" t="s">
        <v>211</v>
      </c>
      <c r="B548" s="291" t="s">
        <v>93</v>
      </c>
      <c r="C548" s="291" t="s">
        <v>190</v>
      </c>
      <c r="D548" s="358" t="s">
        <v>232</v>
      </c>
      <c r="E548" s="356">
        <v>0.36699999999999999</v>
      </c>
      <c r="F548" s="356">
        <v>0.36699999999999999</v>
      </c>
      <c r="G548" s="356">
        <f>+Tableau1[[#This Row],[Capacité brute (MW)]]*Tableau1[[#This Row],[Part EDF]]</f>
        <v>0.36699999999999999</v>
      </c>
      <c r="H548" s="291" t="s">
        <v>190</v>
      </c>
      <c r="I548" s="357">
        <v>1</v>
      </c>
      <c r="J548" s="291" t="s">
        <v>88</v>
      </c>
      <c r="K548" s="335" t="s">
        <v>93</v>
      </c>
      <c r="AC548" s="152"/>
    </row>
    <row r="549" spans="1:29">
      <c r="A549" s="291" t="s">
        <v>22</v>
      </c>
      <c r="B549" s="352" t="s">
        <v>774</v>
      </c>
      <c r="C549" s="352" t="s">
        <v>768</v>
      </c>
      <c r="D549" s="291" t="s">
        <v>279</v>
      </c>
      <c r="E549" s="293">
        <f>43/0.2</f>
        <v>215</v>
      </c>
      <c r="F549" s="293">
        <v>0</v>
      </c>
      <c r="G549" s="293">
        <f>+Tableau1[[#This Row],[Capacité brute (MW)]]*Tableau1[[#This Row],[Part EDF]]</f>
        <v>43</v>
      </c>
      <c r="H549" s="353" t="s">
        <v>227</v>
      </c>
      <c r="I549" s="352">
        <v>0.2</v>
      </c>
      <c r="J549" s="291" t="s">
        <v>86</v>
      </c>
      <c r="K549" s="335" t="s">
        <v>110</v>
      </c>
      <c r="AC549" s="152"/>
    </row>
    <row r="550" spans="1:29">
      <c r="A550" s="291" t="s">
        <v>22</v>
      </c>
      <c r="B550" s="352" t="s">
        <v>774</v>
      </c>
      <c r="C550" s="352" t="s">
        <v>769</v>
      </c>
      <c r="D550" s="291" t="s">
        <v>279</v>
      </c>
      <c r="E550" s="293">
        <f>19/0.2</f>
        <v>95</v>
      </c>
      <c r="F550" s="293">
        <v>0</v>
      </c>
      <c r="G550" s="293">
        <f>+Tableau1[[#This Row],[Capacité brute (MW)]]*Tableau1[[#This Row],[Part EDF]]</f>
        <v>19</v>
      </c>
      <c r="H550" s="353" t="s">
        <v>227</v>
      </c>
      <c r="I550" s="352">
        <v>0.2</v>
      </c>
      <c r="J550" s="291" t="s">
        <v>86</v>
      </c>
      <c r="K550" s="335" t="s">
        <v>110</v>
      </c>
      <c r="AC550" s="152"/>
    </row>
    <row r="551" spans="1:29">
      <c r="A551" s="291" t="s">
        <v>22</v>
      </c>
      <c r="B551" s="352" t="s">
        <v>776</v>
      </c>
      <c r="C551" s="352" t="s">
        <v>595</v>
      </c>
      <c r="D551" s="291" t="s">
        <v>181</v>
      </c>
      <c r="E551" s="293">
        <v>1185</v>
      </c>
      <c r="F551" s="293">
        <v>1185</v>
      </c>
      <c r="G551" s="293">
        <f>+Tableau1[[#This Row],[Capacité brute (MW)]]*Tableau1[[#This Row],[Part EDF]]</f>
        <v>948</v>
      </c>
      <c r="H551" s="294">
        <v>1983</v>
      </c>
      <c r="I551" s="352">
        <v>0.8</v>
      </c>
      <c r="J551" s="291" t="s">
        <v>88</v>
      </c>
      <c r="K551" s="335" t="s">
        <v>22</v>
      </c>
      <c r="AC551" s="152"/>
    </row>
    <row r="552" spans="1:29">
      <c r="A552" s="291" t="s">
        <v>22</v>
      </c>
      <c r="B552" s="352" t="s">
        <v>776</v>
      </c>
      <c r="C552" s="352" t="s">
        <v>596</v>
      </c>
      <c r="D552" s="291" t="s">
        <v>181</v>
      </c>
      <c r="E552" s="293">
        <v>1060</v>
      </c>
      <c r="F552" s="293">
        <v>1060</v>
      </c>
      <c r="G552" s="293">
        <f>+Tableau1[[#This Row],[Capacité brute (MW)]]*Tableau1[[#This Row],[Part EDF]]</f>
        <v>848</v>
      </c>
      <c r="H552" s="294">
        <v>1983</v>
      </c>
      <c r="I552" s="352">
        <v>0.8</v>
      </c>
      <c r="J552" s="291" t="s">
        <v>88</v>
      </c>
      <c r="K552" s="291" t="s">
        <v>22</v>
      </c>
      <c r="AC552" s="152"/>
    </row>
    <row r="553" spans="1:29">
      <c r="A553" s="291" t="s">
        <v>22</v>
      </c>
      <c r="B553" s="352" t="s">
        <v>776</v>
      </c>
      <c r="C553" s="352" t="s">
        <v>597</v>
      </c>
      <c r="D553" s="291" t="s">
        <v>181</v>
      </c>
      <c r="E553" s="293">
        <v>1240</v>
      </c>
      <c r="F553" s="293">
        <v>1240</v>
      </c>
      <c r="G553" s="293">
        <f>+Tableau1[[#This Row],[Capacité brute (MW)]]*Tableau1[[#This Row],[Part EDF]]</f>
        <v>992</v>
      </c>
      <c r="H553" s="294">
        <v>1988</v>
      </c>
      <c r="I553" s="352">
        <v>0.8</v>
      </c>
      <c r="J553" s="291" t="s">
        <v>88</v>
      </c>
      <c r="K553" s="291" t="s">
        <v>22</v>
      </c>
      <c r="AC553" s="152"/>
    </row>
    <row r="554" spans="1:29">
      <c r="A554" s="291" t="s">
        <v>22</v>
      </c>
      <c r="B554" s="352" t="s">
        <v>776</v>
      </c>
      <c r="C554" s="352" t="s">
        <v>598</v>
      </c>
      <c r="D554" s="291" t="s">
        <v>181</v>
      </c>
      <c r="E554" s="293">
        <v>965</v>
      </c>
      <c r="F554" s="293">
        <v>965</v>
      </c>
      <c r="G554" s="293">
        <f>+Tableau1[[#This Row],[Capacité brute (MW)]]*Tableau1[[#This Row],[Part EDF]]</f>
        <v>772</v>
      </c>
      <c r="H554" s="294">
        <v>1976</v>
      </c>
      <c r="I554" s="352">
        <v>0.8</v>
      </c>
      <c r="J554" s="291" t="s">
        <v>88</v>
      </c>
      <c r="K554" s="335" t="s">
        <v>22</v>
      </c>
      <c r="AC554" s="152"/>
    </row>
    <row r="555" spans="1:29">
      <c r="A555" s="291" t="s">
        <v>22</v>
      </c>
      <c r="B555" s="352" t="s">
        <v>161</v>
      </c>
      <c r="C555" s="352" t="s">
        <v>190</v>
      </c>
      <c r="D555" s="291" t="s">
        <v>279</v>
      </c>
      <c r="E555" s="293">
        <v>603</v>
      </c>
      <c r="F555" s="293">
        <v>603</v>
      </c>
      <c r="G555" s="293">
        <v>167</v>
      </c>
      <c r="H555" s="294" t="s">
        <v>935</v>
      </c>
      <c r="I555" s="352" t="s">
        <v>190</v>
      </c>
      <c r="J555" s="291" t="s">
        <v>88</v>
      </c>
      <c r="K555" s="335" t="s">
        <v>161</v>
      </c>
      <c r="AC555" s="152"/>
    </row>
    <row r="556" spans="1:29">
      <c r="A556" s="291" t="s">
        <v>22</v>
      </c>
      <c r="B556" s="476" t="s">
        <v>776</v>
      </c>
      <c r="C556" s="476" t="s">
        <v>599</v>
      </c>
      <c r="D556" s="477" t="s">
        <v>181</v>
      </c>
      <c r="E556" s="478">
        <v>1198</v>
      </c>
      <c r="F556" s="478">
        <v>1198</v>
      </c>
      <c r="G556" s="293">
        <f>+Tableau1[[#This Row],[Capacité brute (MW)]]*Tableau1[[#This Row],[Part EDF]]</f>
        <v>958.40000000000009</v>
      </c>
      <c r="H556" s="479">
        <v>1995</v>
      </c>
      <c r="I556" s="352">
        <v>0.8</v>
      </c>
      <c r="J556" s="291" t="s">
        <v>88</v>
      </c>
      <c r="K556" s="335" t="s">
        <v>22</v>
      </c>
      <c r="AC556" s="152"/>
    </row>
    <row r="557" spans="1:29">
      <c r="A557" s="291" t="s">
        <v>22</v>
      </c>
      <c r="B557" s="359" t="s">
        <v>776</v>
      </c>
      <c r="C557" s="352" t="s">
        <v>600</v>
      </c>
      <c r="D557" s="291" t="s">
        <v>181</v>
      </c>
      <c r="E557" s="293">
        <v>1200</v>
      </c>
      <c r="F557" s="293">
        <v>1200</v>
      </c>
      <c r="G557" s="293">
        <f>+Tableau1[[#This Row],[Capacité brute (MW)]]*Tableau1[[#This Row],[Part EDF]]</f>
        <v>960</v>
      </c>
      <c r="H557" s="294">
        <v>1988</v>
      </c>
      <c r="I557" s="352">
        <v>0.8</v>
      </c>
      <c r="J557" s="291" t="s">
        <v>88</v>
      </c>
      <c r="K557" s="291" t="s">
        <v>22</v>
      </c>
      <c r="AC557" s="152"/>
    </row>
    <row r="558" spans="1:29">
      <c r="A558" s="291" t="s">
        <v>22</v>
      </c>
      <c r="B558" s="359" t="s">
        <v>776</v>
      </c>
      <c r="C558" s="352" t="s">
        <v>601</v>
      </c>
      <c r="D558" s="291" t="s">
        <v>365</v>
      </c>
      <c r="E558" s="293">
        <v>1015</v>
      </c>
      <c r="F558" s="293">
        <v>1015</v>
      </c>
      <c r="G558" s="293">
        <f>Tableau1[[#This Row],[Capacité brute (MW)]]*Tableau1[[#This Row],[Part EDF]]</f>
        <v>1015</v>
      </c>
      <c r="H558" s="294">
        <v>1970</v>
      </c>
      <c r="I558" s="352">
        <v>1</v>
      </c>
      <c r="J558" s="291" t="s">
        <v>88</v>
      </c>
      <c r="K558" s="291" t="s">
        <v>22</v>
      </c>
      <c r="AC558" s="152"/>
    </row>
    <row r="559" spans="1:29">
      <c r="A559" s="291" t="s">
        <v>22</v>
      </c>
      <c r="B559" s="359" t="s">
        <v>776</v>
      </c>
      <c r="C559" s="352" t="s">
        <v>773</v>
      </c>
      <c r="D559" s="291" t="s">
        <v>279</v>
      </c>
      <c r="E559" s="293" t="s">
        <v>227</v>
      </c>
      <c r="F559" s="293">
        <v>0</v>
      </c>
      <c r="G559" s="293">
        <v>137</v>
      </c>
      <c r="H559" s="294" t="s">
        <v>227</v>
      </c>
      <c r="I559" s="352" t="s">
        <v>227</v>
      </c>
      <c r="J559" s="291" t="s">
        <v>88</v>
      </c>
      <c r="K559" s="291" t="s">
        <v>22</v>
      </c>
      <c r="AC559" s="152"/>
    </row>
    <row r="560" spans="1:29">
      <c r="A560" s="291" t="s">
        <v>23</v>
      </c>
      <c r="B560" s="352" t="s">
        <v>837</v>
      </c>
      <c r="C560" s="352" t="s">
        <v>477</v>
      </c>
      <c r="D560" s="291" t="s">
        <v>279</v>
      </c>
      <c r="E560" s="293">
        <v>13.08</v>
      </c>
      <c r="F560" s="293">
        <v>13.08</v>
      </c>
      <c r="G560" s="293">
        <f>Tableau1[[#This Row],[Capacité brute (MW)]]*Tableau1[[#This Row],[Part EDF]]</f>
        <v>6.4824479999999998</v>
      </c>
      <c r="H560" s="294">
        <v>2004</v>
      </c>
      <c r="I560" s="352">
        <v>0.49559999999999998</v>
      </c>
      <c r="J560" s="291" t="s">
        <v>88</v>
      </c>
      <c r="K560" s="291" t="s">
        <v>23</v>
      </c>
      <c r="AC560" s="152"/>
    </row>
    <row r="561" spans="1:29">
      <c r="A561" s="291" t="s">
        <v>22</v>
      </c>
      <c r="B561" s="352" t="s">
        <v>161</v>
      </c>
      <c r="C561" s="352" t="s">
        <v>190</v>
      </c>
      <c r="D561" s="291" t="s">
        <v>216</v>
      </c>
      <c r="E561" s="293">
        <v>5</v>
      </c>
      <c r="F561" s="293">
        <v>5</v>
      </c>
      <c r="G561" s="293">
        <v>2</v>
      </c>
      <c r="H561" s="294" t="s">
        <v>833</v>
      </c>
      <c r="I561" s="352" t="s">
        <v>190</v>
      </c>
      <c r="J561" s="291" t="s">
        <v>88</v>
      </c>
      <c r="K561" s="291" t="s">
        <v>161</v>
      </c>
      <c r="AC561" s="152"/>
    </row>
    <row r="562" spans="1:29">
      <c r="A562" s="291" t="s">
        <v>1</v>
      </c>
      <c r="B562" s="352" t="s">
        <v>161</v>
      </c>
      <c r="C562" s="352" t="s">
        <v>190</v>
      </c>
      <c r="D562" s="291" t="s">
        <v>216</v>
      </c>
      <c r="E562" s="293">
        <v>56</v>
      </c>
      <c r="F562" s="293">
        <v>56</v>
      </c>
      <c r="G562" s="664">
        <v>31</v>
      </c>
      <c r="H562" s="294" t="s">
        <v>937</v>
      </c>
      <c r="I562" s="352" t="s">
        <v>190</v>
      </c>
      <c r="J562" s="291" t="s">
        <v>88</v>
      </c>
      <c r="K562" s="291" t="s">
        <v>161</v>
      </c>
      <c r="AC562" s="152"/>
    </row>
    <row r="563" spans="1:29">
      <c r="A563" s="291" t="s">
        <v>938</v>
      </c>
      <c r="B563" s="359" t="s">
        <v>161</v>
      </c>
      <c r="C563" s="352" t="s">
        <v>190</v>
      </c>
      <c r="D563" s="291" t="s">
        <v>216</v>
      </c>
      <c r="E563" s="293">
        <v>1065</v>
      </c>
      <c r="F563" s="293">
        <v>0</v>
      </c>
      <c r="G563" s="293">
        <v>170</v>
      </c>
      <c r="H563" s="294" t="s">
        <v>748</v>
      </c>
      <c r="I563" s="352" t="s">
        <v>190</v>
      </c>
      <c r="J563" s="291" t="s">
        <v>88</v>
      </c>
      <c r="K563" s="291" t="s">
        <v>161</v>
      </c>
      <c r="AC563" s="152"/>
    </row>
    <row r="564" spans="1:29">
      <c r="A564" s="291" t="s">
        <v>1</v>
      </c>
      <c r="B564" s="359" t="s">
        <v>241</v>
      </c>
      <c r="C564" s="352" t="s">
        <v>242</v>
      </c>
      <c r="D564" s="291" t="s">
        <v>176</v>
      </c>
      <c r="E564" s="293">
        <v>715</v>
      </c>
      <c r="F564" s="293">
        <v>715</v>
      </c>
      <c r="G564" s="293">
        <f>+Tableau1[[#This Row],[Capacité brute (MW)]]*Tableau1[[#This Row],[Part EDF]]</f>
        <v>402.1875</v>
      </c>
      <c r="H564" s="294">
        <v>2005</v>
      </c>
      <c r="I564" s="352">
        <v>0.5625</v>
      </c>
      <c r="J564" s="291" t="s">
        <v>88</v>
      </c>
      <c r="K564" s="291" t="s">
        <v>235</v>
      </c>
      <c r="AC564" s="152"/>
    </row>
    <row r="565" spans="1:29">
      <c r="A565" s="111" t="s">
        <v>86</v>
      </c>
      <c r="B565" s="111" t="s">
        <v>189</v>
      </c>
      <c r="C565" s="111"/>
      <c r="D565" s="462"/>
      <c r="E565" s="626">
        <f>SUBTOTAL(109,Tableau1[Capacité brute (MW)])</f>
        <v>141605.16448293897</v>
      </c>
      <c r="F565" s="626">
        <f>SUBTOTAL(109,Tableau1[Capacité consolidée(1) par EDF (MW)])</f>
        <v>116681.98648293896</v>
      </c>
      <c r="G565" s="626">
        <f>SUBTOTAL(109,Tableau1[Capacité nette (MW)])</f>
        <v>122590.96799224024</v>
      </c>
      <c r="H565" s="463"/>
    </row>
    <row r="566" spans="1:29">
      <c r="A566" s="111" t="s">
        <v>227</v>
      </c>
      <c r="B566" s="111" t="s">
        <v>228</v>
      </c>
      <c r="C566" s="111"/>
      <c r="D566" s="462"/>
      <c r="E566" s="464"/>
      <c r="F566" s="464"/>
      <c r="G566" s="464"/>
      <c r="H566" s="463"/>
    </row>
    <row r="567" spans="1:29" ht="54" customHeight="1">
      <c r="A567" s="706" t="s">
        <v>613</v>
      </c>
      <c r="B567" s="706"/>
      <c r="C567" s="706"/>
      <c r="D567" s="706"/>
      <c r="E567" s="706"/>
      <c r="F567" s="706"/>
      <c r="G567" s="706"/>
      <c r="H567" s="706"/>
      <c r="K567" s="503"/>
    </row>
    <row r="568" spans="1:29">
      <c r="A568" s="111" t="s">
        <v>815</v>
      </c>
      <c r="B568" s="111"/>
      <c r="C568" s="111"/>
      <c r="D568" s="465"/>
      <c r="E568" s="466"/>
      <c r="F568" s="466" t="s">
        <v>89</v>
      </c>
      <c r="G568" s="466"/>
      <c r="H568" s="463"/>
    </row>
    <row r="569" spans="1:29">
      <c r="A569" s="111" t="s">
        <v>229</v>
      </c>
      <c r="B569" s="111"/>
      <c r="C569" s="111"/>
      <c r="D569" s="465"/>
      <c r="E569" s="464"/>
      <c r="F569" s="464"/>
      <c r="G569" s="464"/>
      <c r="H569" s="463"/>
    </row>
    <row r="570" spans="1:29">
      <c r="A570" s="470" t="s">
        <v>844</v>
      </c>
      <c r="B570" s="467"/>
      <c r="C570" s="467"/>
      <c r="D570" s="467"/>
      <c r="E570" s="468"/>
      <c r="F570" s="468"/>
      <c r="G570" s="468"/>
      <c r="H570" s="469"/>
    </row>
    <row r="571" spans="1:29">
      <c r="A571" s="631" t="s">
        <v>912</v>
      </c>
      <c r="E571" s="468"/>
      <c r="F571" s="468"/>
      <c r="G571" s="468"/>
      <c r="H571" s="469"/>
    </row>
    <row r="572" spans="1:29">
      <c r="A572" s="467"/>
      <c r="B572" s="467"/>
      <c r="C572" s="467"/>
      <c r="D572" s="467"/>
      <c r="E572" s="468"/>
      <c r="F572" s="468"/>
      <c r="G572" s="468"/>
      <c r="H572" s="469"/>
    </row>
    <row r="573" spans="1:29">
      <c r="A573" s="467"/>
      <c r="B573" s="467"/>
      <c r="C573" s="467"/>
      <c r="D573" s="467"/>
      <c r="E573" s="468"/>
      <c r="F573" s="468"/>
      <c r="G573" s="468"/>
      <c r="H573" s="469"/>
      <c r="K573" s="503"/>
    </row>
  </sheetData>
  <mergeCells count="2">
    <mergeCell ref="A1:K3"/>
    <mergeCell ref="A567:H567"/>
  </mergeCells>
  <pageMargins left="0.25" right="0.25" top="0.75" bottom="0.75" header="0.3" footer="0.3"/>
  <pageSetup paperSize="9" scale="51" fitToHeight="0"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45"/>
  <sheetViews>
    <sheetView showGridLines="0" zoomScale="80" zoomScaleNormal="80" workbookViewId="0">
      <selection activeCell="B35" sqref="B35"/>
    </sheetView>
  </sheetViews>
  <sheetFormatPr baseColWidth="10" defaultColWidth="11.44140625" defaultRowHeight="13.8" outlineLevelRow="1"/>
  <cols>
    <col min="1" max="1" width="60.5546875" style="2" customWidth="1"/>
    <col min="2" max="8" width="33.44140625" style="2" customWidth="1"/>
    <col min="9" max="9" width="36.33203125" style="2" customWidth="1"/>
    <col min="10" max="10" width="22.44140625" style="2" customWidth="1"/>
    <col min="11" max="11" width="33.44140625" style="2" bestFit="1" customWidth="1"/>
    <col min="12" max="12" width="26.33203125" style="2" bestFit="1" customWidth="1"/>
    <col min="13" max="13" width="25.33203125" style="2" bestFit="1" customWidth="1"/>
    <col min="14" max="14" width="25" style="2" customWidth="1"/>
    <col min="15" max="15" width="28" style="2" customWidth="1"/>
    <col min="16" max="16" width="41.6640625" style="2" bestFit="1" customWidth="1"/>
    <col min="17" max="17" width="28.33203125" style="2" bestFit="1" customWidth="1"/>
    <col min="18" max="18" width="26.5546875" style="2" bestFit="1" customWidth="1"/>
    <col min="19" max="19" width="26.33203125" style="2" bestFit="1" customWidth="1"/>
    <col min="20" max="20" width="30" style="2" bestFit="1" customWidth="1"/>
    <col min="21" max="21" width="33.33203125" style="2" bestFit="1" customWidth="1"/>
    <col min="22" max="16384" width="11.44140625" style="2"/>
  </cols>
  <sheetData>
    <row r="1" spans="1:11">
      <c r="A1" s="692" t="s">
        <v>179</v>
      </c>
      <c r="B1" s="692"/>
      <c r="C1" s="692"/>
      <c r="D1" s="692"/>
      <c r="E1" s="692"/>
      <c r="F1" s="692"/>
      <c r="G1" s="692"/>
      <c r="H1" s="692"/>
    </row>
    <row r="2" spans="1:11">
      <c r="A2" s="692"/>
      <c r="B2" s="692"/>
      <c r="C2" s="692"/>
      <c r="D2" s="692"/>
      <c r="E2" s="692"/>
      <c r="F2" s="692"/>
      <c r="G2" s="692"/>
      <c r="H2" s="692"/>
    </row>
    <row r="3" spans="1:11" ht="55.2" customHeight="1">
      <c r="A3" s="692"/>
      <c r="B3" s="692"/>
      <c r="C3" s="692"/>
      <c r="D3" s="692"/>
      <c r="E3" s="692"/>
      <c r="F3" s="692"/>
      <c r="G3" s="692"/>
      <c r="H3" s="692"/>
    </row>
    <row r="4" spans="1:11" ht="178.5" customHeight="1">
      <c r="H4" s="6"/>
    </row>
    <row r="5" spans="1:11" ht="27.75" customHeight="1">
      <c r="A5" s="216" t="s">
        <v>180</v>
      </c>
      <c r="B5" s="707" t="s">
        <v>926</v>
      </c>
      <c r="C5" s="707"/>
      <c r="D5" s="707"/>
      <c r="E5" s="707"/>
      <c r="F5" s="707"/>
      <c r="G5" s="707"/>
      <c r="H5" s="707"/>
    </row>
    <row r="6" spans="1:11" ht="14.4">
      <c r="A6" s="108"/>
      <c r="B6" s="108"/>
      <c r="C6" s="108"/>
      <c r="D6" s="108"/>
      <c r="E6" s="108"/>
      <c r="F6" s="108"/>
      <c r="G6" s="108"/>
      <c r="H6" s="108"/>
      <c r="I6" s="37"/>
    </row>
    <row r="7" spans="1:11" ht="18.600000000000001" thickBot="1">
      <c r="A7" s="218"/>
      <c r="B7" s="429" t="s">
        <v>2</v>
      </c>
      <c r="C7" s="429" t="s">
        <v>181</v>
      </c>
      <c r="D7" s="429" t="s">
        <v>780</v>
      </c>
      <c r="E7" s="429" t="s">
        <v>781</v>
      </c>
      <c r="F7" s="429" t="s">
        <v>365</v>
      </c>
      <c r="G7" s="429" t="s">
        <v>175</v>
      </c>
      <c r="H7" s="429" t="s">
        <v>234</v>
      </c>
      <c r="I7" s="37"/>
    </row>
    <row r="8" spans="1:11" ht="15">
      <c r="A8" s="219" t="s">
        <v>110</v>
      </c>
      <c r="B8" s="537">
        <f>SUM(C8:H8)</f>
        <v>178788.37</v>
      </c>
      <c r="C8" s="537">
        <v>154130.93</v>
      </c>
      <c r="D8" s="537">
        <v>18937.89</v>
      </c>
      <c r="E8" s="537">
        <v>32.94</v>
      </c>
      <c r="F8" s="537">
        <v>1010.48</v>
      </c>
      <c r="G8" s="537">
        <v>161.52000000000001</v>
      </c>
      <c r="H8" s="537">
        <v>4514.6099999999997</v>
      </c>
      <c r="I8" s="37"/>
    </row>
    <row r="9" spans="1:11" ht="17.399999999999999">
      <c r="A9" s="220" t="s">
        <v>782</v>
      </c>
      <c r="B9" s="538">
        <f t="shared" ref="B9:B15" si="0">SUM(C9:H9)</f>
        <v>3320.7200000000003</v>
      </c>
      <c r="C9" s="672">
        <v>0</v>
      </c>
      <c r="D9" s="538">
        <v>813.83</v>
      </c>
      <c r="E9" s="538">
        <v>34.58</v>
      </c>
      <c r="F9" s="672">
        <v>0</v>
      </c>
      <c r="G9" s="538">
        <v>2472.31</v>
      </c>
      <c r="H9" s="672">
        <v>0</v>
      </c>
      <c r="I9" s="37"/>
    </row>
    <row r="10" spans="1:11" ht="15">
      <c r="A10" s="430" t="s">
        <v>161</v>
      </c>
      <c r="B10" s="538">
        <f t="shared" si="0"/>
        <v>10790.22</v>
      </c>
      <c r="C10" s="672">
        <v>0</v>
      </c>
      <c r="D10" s="672">
        <v>0</v>
      </c>
      <c r="E10" s="538">
        <v>10790.22</v>
      </c>
      <c r="F10" s="672">
        <v>0</v>
      </c>
      <c r="G10" s="672">
        <v>0</v>
      </c>
      <c r="H10" s="672">
        <v>0</v>
      </c>
      <c r="I10" s="37"/>
      <c r="K10" s="37"/>
    </row>
    <row r="11" spans="1:11" ht="15">
      <c r="A11" s="430" t="s">
        <v>93</v>
      </c>
      <c r="B11" s="538">
        <f t="shared" si="0"/>
        <v>1659.24</v>
      </c>
      <c r="C11" s="672">
        <v>0</v>
      </c>
      <c r="D11" s="672">
        <v>0</v>
      </c>
      <c r="E11" s="538">
        <v>317.66000000000003</v>
      </c>
      <c r="F11" s="672">
        <v>0</v>
      </c>
      <c r="G11" s="538">
        <v>39.54</v>
      </c>
      <c r="H11" s="538">
        <v>1302.04</v>
      </c>
      <c r="I11" s="37"/>
      <c r="K11" s="37"/>
    </row>
    <row r="12" spans="1:11" ht="15">
      <c r="A12" s="220" t="s">
        <v>22</v>
      </c>
      <c r="B12" s="538">
        <f t="shared" si="0"/>
        <v>23168.98</v>
      </c>
      <c r="C12" s="538">
        <v>23102</v>
      </c>
      <c r="D12" s="672">
        <v>0</v>
      </c>
      <c r="E12" s="672">
        <v>0</v>
      </c>
      <c r="F12" s="538">
        <v>66.98</v>
      </c>
      <c r="G12" s="672">
        <v>0</v>
      </c>
      <c r="H12" s="672">
        <v>0</v>
      </c>
      <c r="I12" s="37"/>
    </row>
    <row r="13" spans="1:11" ht="15">
      <c r="A13" s="220" t="s">
        <v>23</v>
      </c>
      <c r="B13" s="538">
        <f t="shared" si="0"/>
        <v>10958.48</v>
      </c>
      <c r="C13" s="672">
        <v>0</v>
      </c>
      <c r="D13" s="538">
        <v>703.97</v>
      </c>
      <c r="E13" s="538">
        <v>1064.0899999999999</v>
      </c>
      <c r="F13" s="538">
        <v>14.16</v>
      </c>
      <c r="G13" s="538">
        <v>17.04</v>
      </c>
      <c r="H13" s="538">
        <v>9159.2199999999993</v>
      </c>
      <c r="I13" s="37"/>
    </row>
    <row r="14" spans="1:11" ht="15">
      <c r="A14" s="430" t="s">
        <v>109</v>
      </c>
      <c r="B14" s="538">
        <f t="shared" si="0"/>
        <v>7864.4400000000005</v>
      </c>
      <c r="C14" s="538">
        <v>2800.03</v>
      </c>
      <c r="D14" s="538">
        <v>129.69999999999999</v>
      </c>
      <c r="E14" s="538">
        <v>613.65</v>
      </c>
      <c r="F14" s="672">
        <v>0</v>
      </c>
      <c r="G14" s="672">
        <v>0</v>
      </c>
      <c r="H14" s="538">
        <v>4321.0600000000004</v>
      </c>
      <c r="I14" s="37"/>
    </row>
    <row r="15" spans="1:11" ht="15.6" thickBot="1">
      <c r="A15" s="221" t="s">
        <v>108</v>
      </c>
      <c r="B15" s="674">
        <f t="shared" si="0"/>
        <v>0</v>
      </c>
      <c r="C15" s="673">
        <v>0</v>
      </c>
      <c r="D15" s="673">
        <v>0</v>
      </c>
      <c r="E15" s="673">
        <v>0</v>
      </c>
      <c r="F15" s="673">
        <v>0</v>
      </c>
      <c r="G15" s="673">
        <v>0</v>
      </c>
      <c r="H15" s="673">
        <v>0</v>
      </c>
    </row>
    <row r="16" spans="1:11" s="513" customFormat="1" ht="15.6">
      <c r="A16" s="511" t="s">
        <v>177</v>
      </c>
      <c r="B16" s="540">
        <f>SUM(B8:B15)</f>
        <v>236550.45</v>
      </c>
      <c r="C16" s="540">
        <f t="shared" ref="C16:H16" si="1">SUM(C8:C15)</f>
        <v>180032.96</v>
      </c>
      <c r="D16" s="540">
        <f t="shared" si="1"/>
        <v>20585.390000000003</v>
      </c>
      <c r="E16" s="540">
        <f t="shared" si="1"/>
        <v>12853.14</v>
      </c>
      <c r="F16" s="540">
        <f>SUM(F8:F15)</f>
        <v>1091.6200000000001</v>
      </c>
      <c r="G16" s="540">
        <f t="shared" si="1"/>
        <v>2690.41</v>
      </c>
      <c r="H16" s="540">
        <f t="shared" si="1"/>
        <v>19296.93</v>
      </c>
      <c r="I16" s="512"/>
      <c r="K16" s="512"/>
    </row>
    <row r="17" spans="1:11" s="6" customFormat="1" ht="15.6" hidden="1" outlineLevel="1">
      <c r="A17" s="109"/>
      <c r="B17" s="515">
        <f>SUM(C8:H15)-B16</f>
        <v>0</v>
      </c>
      <c r="C17" s="110"/>
      <c r="D17" s="110"/>
      <c r="E17" s="110"/>
      <c r="F17" s="110"/>
      <c r="G17" s="110"/>
      <c r="H17" s="110"/>
      <c r="I17" s="36"/>
      <c r="K17" s="36"/>
    </row>
    <row r="18" spans="1:11" collapsed="1">
      <c r="A18" s="37"/>
      <c r="K18" s="37"/>
    </row>
    <row r="19" spans="1:11" s="6" customFormat="1" ht="15.6">
      <c r="A19" s="109"/>
      <c r="B19" s="110"/>
      <c r="C19" s="110"/>
      <c r="D19" s="110"/>
      <c r="E19" s="110"/>
      <c r="F19" s="110"/>
      <c r="G19" s="110"/>
      <c r="H19" s="110"/>
      <c r="I19" s="36"/>
      <c r="K19" s="36"/>
    </row>
    <row r="20" spans="1:11">
      <c r="A20" s="37"/>
      <c r="I20" s="36"/>
      <c r="K20" s="37"/>
    </row>
    <row r="21" spans="1:11" ht="28.2">
      <c r="A21" s="216"/>
      <c r="B21" s="707" t="s">
        <v>925</v>
      </c>
      <c r="C21" s="707"/>
      <c r="D21" s="707"/>
      <c r="E21" s="707"/>
      <c r="F21" s="707"/>
      <c r="G21" s="707"/>
      <c r="H21" s="707"/>
    </row>
    <row r="22" spans="1:11" ht="14.4">
      <c r="A22" s="108"/>
      <c r="B22" s="108"/>
      <c r="C22" s="108"/>
      <c r="D22" s="108"/>
      <c r="E22" s="108"/>
      <c r="F22" s="108"/>
      <c r="G22" s="108"/>
      <c r="H22" s="108"/>
      <c r="I22" s="37"/>
    </row>
    <row r="23" spans="1:11" ht="18.600000000000001" thickBot="1">
      <c r="A23" s="218"/>
      <c r="B23" s="429" t="s">
        <v>2</v>
      </c>
      <c r="C23" s="429" t="s">
        <v>181</v>
      </c>
      <c r="D23" s="429" t="s">
        <v>780</v>
      </c>
      <c r="E23" s="429" t="s">
        <v>781</v>
      </c>
      <c r="F23" s="429" t="s">
        <v>365</v>
      </c>
      <c r="G23" s="429" t="s">
        <v>175</v>
      </c>
      <c r="H23" s="429" t="s">
        <v>234</v>
      </c>
    </row>
    <row r="24" spans="1:11" ht="15">
      <c r="A24" s="219" t="s">
        <v>110</v>
      </c>
      <c r="B24" s="537">
        <f t="shared" ref="B24:B30" si="2">SUM(C24:H24)</f>
        <v>211546.69400000002</v>
      </c>
      <c r="C24" s="537">
        <v>181710.924</v>
      </c>
      <c r="D24" s="537">
        <v>24616.2</v>
      </c>
      <c r="E24" s="537">
        <v>27.38</v>
      </c>
      <c r="F24" s="537">
        <v>1187.0350000000001</v>
      </c>
      <c r="G24" s="537">
        <v>108.661</v>
      </c>
      <c r="H24" s="537">
        <v>3896.4940000000001</v>
      </c>
    </row>
    <row r="25" spans="1:11" ht="17.399999999999999">
      <c r="A25" s="220" t="s">
        <v>782</v>
      </c>
      <c r="B25" s="538">
        <f t="shared" si="2"/>
        <v>3025.8650000000002</v>
      </c>
      <c r="C25" s="538" t="s">
        <v>115</v>
      </c>
      <c r="D25" s="538">
        <v>796.46199999999999</v>
      </c>
      <c r="E25" s="538">
        <v>28.765999999999998</v>
      </c>
      <c r="F25" s="538" t="s">
        <v>115</v>
      </c>
      <c r="G25" s="538">
        <v>2200.6370000000002</v>
      </c>
      <c r="H25" s="538" t="s">
        <v>115</v>
      </c>
    </row>
    <row r="26" spans="1:11" ht="15">
      <c r="A26" s="430" t="s">
        <v>161</v>
      </c>
      <c r="B26" s="538">
        <f t="shared" si="2"/>
        <v>8792.0049999999992</v>
      </c>
      <c r="C26" s="538" t="s">
        <v>115</v>
      </c>
      <c r="D26" s="538" t="s">
        <v>115</v>
      </c>
      <c r="E26" s="538">
        <v>8792.0049999999992</v>
      </c>
      <c r="F26" s="538" t="s">
        <v>115</v>
      </c>
      <c r="G26" s="538" t="s">
        <v>115</v>
      </c>
      <c r="H26" s="538" t="s">
        <v>115</v>
      </c>
    </row>
    <row r="27" spans="1:11" ht="15">
      <c r="A27" s="430" t="s">
        <v>93</v>
      </c>
      <c r="B27" s="538">
        <f t="shared" si="2"/>
        <v>2335.904</v>
      </c>
      <c r="C27" s="538" t="s">
        <v>115</v>
      </c>
      <c r="D27" s="538" t="s">
        <v>115</v>
      </c>
      <c r="E27" s="538">
        <v>446.08800000000002</v>
      </c>
      <c r="F27" s="538" t="s">
        <v>115</v>
      </c>
      <c r="G27" s="538">
        <v>170.26300000000001</v>
      </c>
      <c r="H27" s="538">
        <v>1719.5530000000001</v>
      </c>
    </row>
    <row r="28" spans="1:11" ht="15">
      <c r="A28" s="220" t="s">
        <v>22</v>
      </c>
      <c r="B28" s="538">
        <f t="shared" si="2"/>
        <v>23131.702000000001</v>
      </c>
      <c r="C28" s="538">
        <v>20856</v>
      </c>
      <c r="D28" s="538" t="s">
        <v>115</v>
      </c>
      <c r="E28" s="538" t="s">
        <v>115</v>
      </c>
      <c r="F28" s="538">
        <v>493</v>
      </c>
      <c r="G28" s="538" t="s">
        <v>115</v>
      </c>
      <c r="H28" s="538">
        <v>1782.702</v>
      </c>
    </row>
    <row r="29" spans="1:11" ht="15">
      <c r="A29" s="220" t="s">
        <v>23</v>
      </c>
      <c r="B29" s="538">
        <f t="shared" si="2"/>
        <v>8768.1899999999987</v>
      </c>
      <c r="C29" s="538" t="s">
        <v>115</v>
      </c>
      <c r="D29" s="538">
        <v>1374.9</v>
      </c>
      <c r="E29" s="538">
        <v>1008.6</v>
      </c>
      <c r="F29" s="538">
        <v>18.809999999999999</v>
      </c>
      <c r="G29" s="538">
        <v>13.72</v>
      </c>
      <c r="H29" s="538">
        <v>6352.16</v>
      </c>
    </row>
    <row r="30" spans="1:11" ht="15">
      <c r="A30" s="430" t="s">
        <v>109</v>
      </c>
      <c r="B30" s="538">
        <f t="shared" si="2"/>
        <v>11289.207999999999</v>
      </c>
      <c r="C30" s="538">
        <v>3772.875</v>
      </c>
      <c r="D30" s="538">
        <v>149.54599999999999</v>
      </c>
      <c r="E30" s="538">
        <v>532.49699999999996</v>
      </c>
      <c r="F30" s="538" t="s">
        <v>115</v>
      </c>
      <c r="G30" s="538" t="s">
        <v>115</v>
      </c>
      <c r="H30" s="538">
        <v>6834.29</v>
      </c>
    </row>
    <row r="31" spans="1:11" ht="15.6" thickBot="1">
      <c r="A31" s="221" t="s">
        <v>108</v>
      </c>
      <c r="B31" s="674">
        <f t="shared" ref="B31" si="3">SUM(C31:H31)</f>
        <v>0</v>
      </c>
      <c r="C31" s="539" t="s">
        <v>115</v>
      </c>
      <c r="D31" s="539" t="s">
        <v>115</v>
      </c>
      <c r="E31" s="539" t="s">
        <v>115</v>
      </c>
      <c r="F31" s="539" t="s">
        <v>115</v>
      </c>
      <c r="G31" s="539" t="s">
        <v>115</v>
      </c>
      <c r="H31" s="539" t="s">
        <v>115</v>
      </c>
    </row>
    <row r="32" spans="1:11" s="513" customFormat="1" ht="15.6">
      <c r="A32" s="514" t="s">
        <v>177</v>
      </c>
      <c r="B32" s="540">
        <f t="shared" ref="B32:H32" si="4">SUM(B24:B31)</f>
        <v>268889.56800000003</v>
      </c>
      <c r="C32" s="540">
        <f t="shared" si="4"/>
        <v>206339.799</v>
      </c>
      <c r="D32" s="540">
        <f t="shared" si="4"/>
        <v>26937.108</v>
      </c>
      <c r="E32" s="540">
        <f t="shared" si="4"/>
        <v>10835.335999999999</v>
      </c>
      <c r="F32" s="540">
        <f>SUM(F24:F31)</f>
        <v>1698.845</v>
      </c>
      <c r="G32" s="540">
        <f t="shared" si="4"/>
        <v>2493.2809999999999</v>
      </c>
      <c r="H32" s="540">
        <f t="shared" si="4"/>
        <v>20585.199000000001</v>
      </c>
    </row>
    <row r="33" spans="1:8" s="23" customFormat="1" ht="21" hidden="1" customHeight="1" outlineLevel="1">
      <c r="B33" s="516">
        <f>SUM(C24:H31)-B32</f>
        <v>0</v>
      </c>
    </row>
    <row r="34" spans="1:8" s="23" customFormat="1" ht="21" customHeight="1" collapsed="1"/>
    <row r="35" spans="1:8" ht="14.25" customHeight="1">
      <c r="A35" s="111" t="s">
        <v>182</v>
      </c>
      <c r="B35" s="126"/>
      <c r="C35" s="126"/>
      <c r="D35" s="126"/>
      <c r="E35" s="126"/>
      <c r="F35" s="126"/>
      <c r="G35" s="126"/>
      <c r="H35" s="23"/>
    </row>
    <row r="36" spans="1:8" ht="14.4">
      <c r="A36" s="127" t="s">
        <v>941</v>
      </c>
      <c r="H36" s="23"/>
    </row>
    <row r="37" spans="1:8" ht="14.4">
      <c r="A37" s="111" t="s">
        <v>183</v>
      </c>
      <c r="B37" s="174"/>
      <c r="C37" s="174"/>
      <c r="D37" s="174"/>
      <c r="E37" s="174"/>
      <c r="F37" s="174"/>
      <c r="G37" s="174"/>
      <c r="H37" s="23"/>
    </row>
    <row r="38" spans="1:8">
      <c r="A38" s="6"/>
    </row>
    <row r="39" spans="1:8" ht="14.4">
      <c r="A39" s="644"/>
    </row>
    <row r="40" spans="1:8" ht="1.5" customHeight="1">
      <c r="A40" s="6"/>
    </row>
    <row r="41" spans="1:8">
      <c r="A41" s="6"/>
    </row>
    <row r="42" spans="1:8">
      <c r="A42" s="6"/>
      <c r="B42" s="9"/>
    </row>
    <row r="43" spans="1:8">
      <c r="A43" s="6"/>
      <c r="B43" s="9"/>
    </row>
    <row r="44" spans="1:8">
      <c r="A44" s="6"/>
    </row>
    <row r="45" spans="1:8">
      <c r="A45" s="6"/>
    </row>
  </sheetData>
  <mergeCells count="3">
    <mergeCell ref="A1:H3"/>
    <mergeCell ref="B5:H5"/>
    <mergeCell ref="B21:H21"/>
  </mergeCells>
  <pageMargins left="0.31496062992125984" right="0.31496062992125984" top="0.74803149606299213" bottom="0.74803149606299213" header="0.31496062992125984" footer="0.31496062992125984"/>
  <pageSetup paperSize="9" scale="4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34"/>
  <sheetViews>
    <sheetView showGridLines="0" zoomScale="80" zoomScaleNormal="80" workbookViewId="0">
      <selection sqref="A1:O3"/>
    </sheetView>
  </sheetViews>
  <sheetFormatPr baseColWidth="10" defaultColWidth="11.44140625" defaultRowHeight="13.8"/>
  <cols>
    <col min="1" max="1" width="57.6640625" style="2" bestFit="1" customWidth="1"/>
    <col min="2" max="3" width="15.33203125" style="2" customWidth="1"/>
    <col min="4" max="4" width="13.5546875" style="2" customWidth="1"/>
    <col min="5" max="16384" width="11.44140625" style="2"/>
  </cols>
  <sheetData>
    <row r="1" spans="1:17" ht="15" customHeight="1">
      <c r="A1" s="692" t="s">
        <v>607</v>
      </c>
      <c r="B1" s="692"/>
      <c r="C1" s="692"/>
      <c r="D1" s="692"/>
      <c r="E1" s="692"/>
      <c r="F1" s="692"/>
      <c r="G1" s="692"/>
      <c r="H1" s="692"/>
      <c r="I1" s="692"/>
      <c r="J1" s="692"/>
      <c r="K1" s="708"/>
      <c r="L1" s="708"/>
      <c r="M1" s="708"/>
      <c r="N1" s="708"/>
      <c r="O1" s="708"/>
    </row>
    <row r="2" spans="1:17" ht="15" customHeight="1">
      <c r="A2" s="692"/>
      <c r="B2" s="692"/>
      <c r="C2" s="692"/>
      <c r="D2" s="692"/>
      <c r="E2" s="692"/>
      <c r="F2" s="692"/>
      <c r="G2" s="692"/>
      <c r="H2" s="692"/>
      <c r="I2" s="692"/>
      <c r="J2" s="692"/>
      <c r="K2" s="708"/>
      <c r="L2" s="708"/>
      <c r="M2" s="708"/>
      <c r="N2" s="708"/>
      <c r="O2" s="708"/>
    </row>
    <row r="3" spans="1:17" ht="55.2" customHeight="1">
      <c r="A3" s="692"/>
      <c r="B3" s="692"/>
      <c r="C3" s="692"/>
      <c r="D3" s="692"/>
      <c r="E3" s="692"/>
      <c r="F3" s="692"/>
      <c r="G3" s="692"/>
      <c r="H3" s="692"/>
      <c r="I3" s="692"/>
      <c r="J3" s="692"/>
      <c r="K3" s="708"/>
      <c r="L3" s="708"/>
      <c r="M3" s="708"/>
      <c r="N3" s="708"/>
      <c r="O3" s="708"/>
    </row>
    <row r="4" spans="1:17">
      <c r="A4" s="13"/>
      <c r="B4" s="13"/>
      <c r="C4" s="13"/>
      <c r="D4" s="20"/>
      <c r="E4" s="20"/>
      <c r="F4" s="6"/>
      <c r="G4" s="6"/>
    </row>
    <row r="5" spans="1:17" ht="18">
      <c r="A5" s="107" t="s">
        <v>186</v>
      </c>
      <c r="B5" s="13"/>
      <c r="C5" s="13"/>
      <c r="D5" s="20"/>
      <c r="E5" s="20"/>
      <c r="F5" s="6"/>
      <c r="G5" s="6"/>
    </row>
    <row r="6" spans="1:17" ht="26.25" customHeight="1">
      <c r="A6" s="213"/>
      <c r="B6" s="645" t="s">
        <v>925</v>
      </c>
      <c r="C6" s="125" t="s">
        <v>926</v>
      </c>
      <c r="D6" s="123"/>
      <c r="E6" s="709"/>
      <c r="F6" s="710"/>
      <c r="G6" s="710"/>
      <c r="H6" s="710"/>
      <c r="I6" s="710"/>
      <c r="J6" s="710"/>
      <c r="K6" s="710"/>
      <c r="L6" s="711"/>
      <c r="M6" s="711"/>
      <c r="N6" s="711"/>
    </row>
    <row r="7" spans="1:17" ht="34.200000000000003" thickBot="1">
      <c r="A7" s="215" t="s">
        <v>917</v>
      </c>
      <c r="B7" s="118" t="s">
        <v>184</v>
      </c>
      <c r="C7" s="118" t="s">
        <v>184</v>
      </c>
      <c r="D7" s="124"/>
      <c r="E7" s="123"/>
      <c r="F7" s="36"/>
      <c r="G7" s="36"/>
      <c r="H7" s="37"/>
    </row>
    <row r="8" spans="1:17" ht="15">
      <c r="A8" s="427" t="s">
        <v>110</v>
      </c>
      <c r="B8" s="541">
        <v>2564</v>
      </c>
      <c r="C8" s="541">
        <v>2737</v>
      </c>
      <c r="D8" s="25"/>
      <c r="E8" s="25"/>
      <c r="F8" s="331"/>
      <c r="G8" s="37"/>
      <c r="H8" s="37"/>
    </row>
    <row r="9" spans="1:17" ht="17.399999999999999">
      <c r="A9" s="220" t="s">
        <v>916</v>
      </c>
      <c r="B9" s="542">
        <v>1488</v>
      </c>
      <c r="C9" s="542">
        <v>1683</v>
      </c>
      <c r="D9" s="25"/>
      <c r="E9" s="25"/>
      <c r="F9" s="331"/>
      <c r="G9" s="37"/>
      <c r="H9" s="37"/>
    </row>
    <row r="10" spans="1:17" ht="15">
      <c r="A10" s="227" t="s">
        <v>93</v>
      </c>
      <c r="B10" s="542">
        <v>3312</v>
      </c>
      <c r="C10" s="542">
        <v>2301</v>
      </c>
      <c r="D10" s="25"/>
      <c r="E10" s="25"/>
      <c r="F10" s="331"/>
      <c r="G10" s="37"/>
      <c r="H10" s="37"/>
      <c r="O10" s="117"/>
      <c r="P10" s="117"/>
      <c r="Q10" s="117"/>
    </row>
    <row r="11" spans="1:17" ht="15">
      <c r="A11" s="220" t="s">
        <v>22</v>
      </c>
      <c r="B11" s="542">
        <v>1323</v>
      </c>
      <c r="C11" s="542">
        <v>121</v>
      </c>
      <c r="D11" s="25"/>
      <c r="E11" s="25"/>
      <c r="F11" s="331"/>
      <c r="G11" s="37"/>
      <c r="H11" s="37"/>
      <c r="Q11" s="114"/>
    </row>
    <row r="12" spans="1:17" ht="15">
      <c r="A12" s="220" t="s">
        <v>23</v>
      </c>
      <c r="B12" s="542">
        <v>2722</v>
      </c>
      <c r="C12" s="542">
        <v>3847</v>
      </c>
      <c r="D12" s="25"/>
      <c r="E12" s="25"/>
      <c r="F12" s="331"/>
      <c r="G12" s="37"/>
      <c r="H12" s="37"/>
    </row>
    <row r="13" spans="1:17" ht="15.6" thickBot="1">
      <c r="A13" s="228" t="s">
        <v>109</v>
      </c>
      <c r="B13" s="543">
        <v>2655</v>
      </c>
      <c r="C13" s="543">
        <v>1693</v>
      </c>
      <c r="D13" s="25"/>
      <c r="E13" s="25"/>
      <c r="F13" s="331"/>
      <c r="G13" s="37"/>
      <c r="H13" s="37"/>
      <c r="O13" s="117"/>
      <c r="P13" s="117"/>
      <c r="Q13" s="117"/>
    </row>
    <row r="14" spans="1:17" ht="18">
      <c r="A14" s="214" t="s">
        <v>919</v>
      </c>
      <c r="B14" s="646">
        <v>14078</v>
      </c>
      <c r="C14" s="544">
        <v>12406</v>
      </c>
      <c r="D14" s="330"/>
      <c r="E14" s="25"/>
      <c r="F14" s="332"/>
      <c r="G14" s="37"/>
      <c r="H14" s="37"/>
      <c r="O14" s="117"/>
      <c r="P14" s="119"/>
      <c r="Q14" s="117"/>
    </row>
    <row r="15" spans="1:17" ht="15">
      <c r="A15" s="122"/>
      <c r="B15" s="647"/>
      <c r="C15" s="121"/>
      <c r="D15" s="25"/>
      <c r="E15" s="25"/>
      <c r="F15" s="37"/>
      <c r="G15" s="37"/>
      <c r="H15" s="37"/>
      <c r="O15" s="117"/>
      <c r="P15" s="119"/>
      <c r="Q15" s="117"/>
    </row>
    <row r="16" spans="1:17" ht="15">
      <c r="A16" s="122"/>
      <c r="B16" s="647"/>
      <c r="C16" s="121"/>
      <c r="D16" s="25"/>
      <c r="E16" s="25"/>
      <c r="F16" s="37"/>
      <c r="G16" s="37"/>
      <c r="H16" s="37"/>
      <c r="O16" s="117"/>
      <c r="P16" s="119"/>
      <c r="Q16" s="115"/>
    </row>
    <row r="17" spans="1:17" ht="18">
      <c r="A17" s="216" t="s">
        <v>185</v>
      </c>
      <c r="B17" s="648"/>
      <c r="C17" s="120"/>
      <c r="D17" s="25"/>
      <c r="E17" s="25"/>
      <c r="F17" s="37"/>
      <c r="G17" s="37"/>
      <c r="H17" s="37"/>
      <c r="O17" s="117"/>
      <c r="P17" s="119"/>
      <c r="Q17" s="115"/>
    </row>
    <row r="18" spans="1:17" ht="15.6">
      <c r="A18" s="25"/>
      <c r="B18" s="645" t="str">
        <f>B6</f>
        <v>S1 2021</v>
      </c>
      <c r="C18" s="125" t="str">
        <f>C6</f>
        <v>S1 2022</v>
      </c>
      <c r="D18" s="25"/>
      <c r="E18" s="25"/>
      <c r="F18" s="37"/>
      <c r="G18" s="37"/>
      <c r="H18" s="37"/>
      <c r="O18" s="117"/>
      <c r="P18" s="117"/>
      <c r="Q18" s="115"/>
    </row>
    <row r="19" spans="1:17" ht="34.200000000000003" thickBot="1">
      <c r="A19" s="215" t="s">
        <v>918</v>
      </c>
      <c r="B19" s="118" t="s">
        <v>184</v>
      </c>
      <c r="C19" s="118" t="s">
        <v>184</v>
      </c>
      <c r="D19" s="25"/>
      <c r="E19" s="25"/>
      <c r="F19" s="37"/>
      <c r="G19" s="37"/>
      <c r="H19" s="37"/>
      <c r="O19" s="117"/>
      <c r="P19" s="117"/>
      <c r="Q19" s="115"/>
    </row>
    <row r="20" spans="1:17" ht="15.6">
      <c r="A20" s="427" t="s">
        <v>110</v>
      </c>
      <c r="B20" s="541">
        <v>14</v>
      </c>
      <c r="C20" s="541">
        <v>15</v>
      </c>
      <c r="D20" s="116"/>
      <c r="E20" s="333"/>
      <c r="F20" s="37"/>
      <c r="G20" s="37"/>
      <c r="H20" s="37"/>
      <c r="Q20" s="115"/>
    </row>
    <row r="21" spans="1:17" ht="17.399999999999999">
      <c r="A21" s="220" t="s">
        <v>916</v>
      </c>
      <c r="B21" s="542">
        <v>481</v>
      </c>
      <c r="C21" s="542">
        <v>497</v>
      </c>
      <c r="D21" s="116"/>
      <c r="E21" s="333"/>
      <c r="F21" s="37"/>
      <c r="G21" s="37"/>
      <c r="H21" s="37"/>
      <c r="Q21" s="115"/>
    </row>
    <row r="22" spans="1:17" ht="15">
      <c r="A22" s="227" t="s">
        <v>93</v>
      </c>
      <c r="B22" s="542">
        <v>211</v>
      </c>
      <c r="C22" s="542">
        <v>180</v>
      </c>
      <c r="D22" s="25"/>
      <c r="E22" s="333"/>
      <c r="F22" s="37"/>
      <c r="G22" s="37"/>
      <c r="H22" s="37"/>
      <c r="Q22" s="37"/>
    </row>
    <row r="23" spans="1:17" ht="15.6">
      <c r="A23" s="220" t="s">
        <v>22</v>
      </c>
      <c r="B23" s="542">
        <v>57</v>
      </c>
      <c r="C23" s="542">
        <v>5</v>
      </c>
      <c r="D23" s="116"/>
      <c r="E23" s="333"/>
      <c r="F23" s="37"/>
      <c r="G23" s="37"/>
      <c r="H23" s="37"/>
      <c r="Q23" s="115"/>
    </row>
    <row r="24" spans="1:17" ht="15.6">
      <c r="A24" s="220" t="s">
        <v>23</v>
      </c>
      <c r="B24" s="542">
        <v>263</v>
      </c>
      <c r="C24" s="542">
        <v>304</v>
      </c>
      <c r="D24" s="116"/>
      <c r="E24" s="333"/>
      <c r="F24" s="37"/>
      <c r="G24" s="37"/>
      <c r="H24" s="37"/>
      <c r="Q24" s="115"/>
    </row>
    <row r="25" spans="1:17" ht="15.6" thickBot="1">
      <c r="A25" s="229" t="s">
        <v>109</v>
      </c>
      <c r="B25" s="545">
        <v>234</v>
      </c>
      <c r="C25" s="545">
        <v>214</v>
      </c>
      <c r="D25" s="25"/>
      <c r="E25" s="333"/>
      <c r="F25" s="37"/>
      <c r="G25" s="37"/>
      <c r="H25" s="37"/>
      <c r="Q25" s="37"/>
    </row>
    <row r="26" spans="1:17" ht="15.6">
      <c r="A26" s="217" t="s">
        <v>24</v>
      </c>
      <c r="B26" s="546">
        <v>50</v>
      </c>
      <c r="C26" s="575">
        <v>50</v>
      </c>
      <c r="D26" s="25"/>
      <c r="E26" s="334"/>
      <c r="F26" s="37"/>
      <c r="G26" s="37"/>
      <c r="H26" s="37"/>
      <c r="Q26" s="37"/>
    </row>
    <row r="27" spans="1:17" ht="14.25" customHeight="1">
      <c r="A27" s="113"/>
      <c r="B27" s="112"/>
      <c r="C27" s="25"/>
      <c r="D27" s="25"/>
      <c r="E27" s="37"/>
      <c r="F27" s="37"/>
      <c r="G27" s="37"/>
      <c r="H27" s="37"/>
    </row>
    <row r="28" spans="1:17" ht="23.7" customHeight="1">
      <c r="A28" s="483" t="s">
        <v>816</v>
      </c>
      <c r="B28" s="23"/>
      <c r="C28" s="23"/>
      <c r="D28" s="23"/>
      <c r="E28" s="23"/>
      <c r="F28" s="23"/>
      <c r="G28" s="23"/>
      <c r="H28" s="23"/>
      <c r="I28" s="23"/>
      <c r="J28" s="23"/>
      <c r="K28" s="23"/>
      <c r="L28" s="23"/>
      <c r="M28" s="23"/>
      <c r="N28" s="23"/>
      <c r="O28" s="23"/>
    </row>
    <row r="29" spans="1:17" ht="18" customHeight="1">
      <c r="A29" s="484" t="s">
        <v>817</v>
      </c>
      <c r="B29" s="391"/>
      <c r="C29" s="391"/>
      <c r="D29" s="391"/>
      <c r="E29" s="391"/>
      <c r="F29" s="391"/>
      <c r="G29" s="391"/>
    </row>
    <row r="30" spans="1:17" ht="18" customHeight="1">
      <c r="A30" s="484" t="s">
        <v>920</v>
      </c>
      <c r="B30" s="428"/>
      <c r="C30" s="428"/>
      <c r="D30" s="428"/>
      <c r="E30" s="428"/>
      <c r="F30" s="428"/>
      <c r="G30" s="428"/>
      <c r="H30"/>
      <c r="I30"/>
      <c r="J30"/>
      <c r="K30"/>
      <c r="L30"/>
      <c r="M30"/>
      <c r="N30"/>
      <c r="O30"/>
    </row>
    <row r="31" spans="1:17" ht="18" customHeight="1">
      <c r="A31" s="484" t="s">
        <v>968</v>
      </c>
      <c r="B31" s="428"/>
      <c r="C31" s="428"/>
      <c r="D31" s="428"/>
      <c r="E31" s="428"/>
      <c r="F31" s="428"/>
      <c r="G31" s="428"/>
      <c r="H31"/>
      <c r="I31"/>
      <c r="J31"/>
      <c r="K31"/>
      <c r="L31"/>
      <c r="M31"/>
      <c r="N31"/>
      <c r="O31"/>
    </row>
    <row r="32" spans="1:17">
      <c r="A32" s="391"/>
      <c r="B32" s="391"/>
      <c r="C32" s="391"/>
      <c r="D32" s="391"/>
      <c r="E32" s="391"/>
      <c r="F32" s="391"/>
      <c r="G32" s="391"/>
    </row>
    <row r="34" spans="1:1" ht="14.25" customHeight="1">
      <c r="A34" s="111"/>
    </row>
  </sheetData>
  <mergeCells count="3">
    <mergeCell ref="A1:O3"/>
    <mergeCell ref="E6:K6"/>
    <mergeCell ref="L6:N6"/>
  </mergeCells>
  <pageMargins left="0.70866141732283472" right="0.70866141732283472" top="0.74803149606299213" bottom="0.74803149606299213" header="0.31496062992125984" footer="0.31496062992125984"/>
  <pageSetup paperSize="9" scale="5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W55"/>
  <sheetViews>
    <sheetView showGridLines="0" zoomScale="70" zoomScaleNormal="70" workbookViewId="0">
      <selection activeCell="E26" sqref="E26"/>
    </sheetView>
  </sheetViews>
  <sheetFormatPr baseColWidth="10" defaultColWidth="23" defaultRowHeight="13.8" outlineLevelRow="1"/>
  <cols>
    <col min="1" max="1" width="51.6640625" style="2" customWidth="1"/>
    <col min="2" max="2" width="23" style="2" customWidth="1"/>
    <col min="3" max="3" width="51.44140625" style="2" customWidth="1"/>
    <col min="4" max="4" width="30.33203125" style="2" customWidth="1"/>
    <col min="5" max="11" width="23" style="2" customWidth="1"/>
    <col min="12" max="12" width="23" style="2"/>
    <col min="13" max="13" width="18.44140625" style="6" customWidth="1"/>
    <col min="14" max="16384" width="23" style="2"/>
  </cols>
  <sheetData>
    <row r="1" spans="1:18" ht="15" customHeight="1">
      <c r="A1" s="712" t="s">
        <v>775</v>
      </c>
      <c r="B1" s="712"/>
      <c r="C1" s="712"/>
      <c r="D1" s="712"/>
      <c r="E1" s="712"/>
      <c r="F1" s="712"/>
      <c r="G1" s="712"/>
      <c r="H1" s="712"/>
      <c r="I1" s="712"/>
      <c r="J1" s="712"/>
      <c r="K1" s="712"/>
      <c r="L1" s="712"/>
      <c r="M1" s="712"/>
      <c r="N1" s="712"/>
      <c r="O1" s="74"/>
      <c r="P1"/>
      <c r="Q1"/>
      <c r="R1"/>
    </row>
    <row r="2" spans="1:18" ht="15" customHeight="1">
      <c r="A2" s="712"/>
      <c r="B2" s="712"/>
      <c r="C2" s="712"/>
      <c r="D2" s="712"/>
      <c r="E2" s="712"/>
      <c r="F2" s="712"/>
      <c r="G2" s="712"/>
      <c r="H2" s="712"/>
      <c r="I2" s="712"/>
      <c r="J2" s="712"/>
      <c r="K2" s="712"/>
      <c r="L2" s="712"/>
      <c r="M2" s="712"/>
      <c r="N2" s="712"/>
      <c r="O2" s="74"/>
      <c r="P2"/>
      <c r="Q2"/>
      <c r="R2"/>
    </row>
    <row r="3" spans="1:18" ht="55.2" customHeight="1">
      <c r="A3" s="712"/>
      <c r="B3" s="712"/>
      <c r="C3" s="712"/>
      <c r="D3" s="712"/>
      <c r="E3" s="712"/>
      <c r="F3" s="712"/>
      <c r="G3" s="712"/>
      <c r="H3" s="712"/>
      <c r="I3" s="712"/>
      <c r="J3" s="712"/>
      <c r="K3" s="712"/>
      <c r="L3" s="712"/>
      <c r="M3" s="712"/>
      <c r="N3" s="712"/>
      <c r="O3"/>
      <c r="P3"/>
      <c r="Q3"/>
      <c r="R3"/>
    </row>
    <row r="4" spans="1:18" s="31" customFormat="1" ht="20.25" customHeight="1">
      <c r="A4" s="30"/>
      <c r="B4" s="30"/>
      <c r="C4" s="30"/>
      <c r="D4" s="30"/>
      <c r="E4" s="30"/>
      <c r="F4" s="30"/>
      <c r="G4" s="30"/>
      <c r="H4" s="30"/>
      <c r="I4" s="30"/>
      <c r="J4" s="30"/>
      <c r="K4" s="30"/>
      <c r="L4" s="6"/>
      <c r="M4" s="30"/>
      <c r="N4" s="30"/>
      <c r="O4"/>
      <c r="P4"/>
      <c r="Q4"/>
      <c r="R4"/>
    </row>
    <row r="5" spans="1:18" s="31" customFormat="1" ht="20.25" customHeight="1">
      <c r="A5" s="45" t="s">
        <v>28</v>
      </c>
      <c r="B5" s="30"/>
      <c r="C5" s="30"/>
      <c r="D5" s="30"/>
      <c r="E5" s="30"/>
      <c r="F5" s="30"/>
      <c r="G5" s="30"/>
      <c r="H5" s="337"/>
      <c r="I5" s="713"/>
      <c r="J5" s="713"/>
      <c r="L5" s="6"/>
      <c r="M5" s="30"/>
      <c r="N5" s="30"/>
    </row>
    <row r="6" spans="1:18" s="31" customFormat="1" ht="20.25" customHeight="1">
      <c r="A6" s="27"/>
      <c r="B6" s="46"/>
      <c r="C6" s="46"/>
      <c r="D6" s="46"/>
      <c r="E6" s="46"/>
      <c r="F6" s="46"/>
      <c r="G6" s="46"/>
      <c r="I6" s="713"/>
      <c r="J6" s="713"/>
      <c r="K6" s="337"/>
      <c r="L6" s="46"/>
      <c r="M6" s="30"/>
    </row>
    <row r="7" spans="1:18" s="6" customFormat="1" ht="0.75" hidden="1" customHeight="1">
      <c r="A7" s="12"/>
      <c r="B7" s="30"/>
      <c r="C7" s="30"/>
      <c r="D7" s="30"/>
      <c r="E7" s="30"/>
      <c r="F7" s="30"/>
      <c r="G7" s="30"/>
      <c r="H7" s="30"/>
      <c r="I7" s="30"/>
      <c r="J7" s="30"/>
      <c r="K7" s="30"/>
      <c r="L7" s="30"/>
      <c r="M7" s="30"/>
    </row>
    <row r="8" spans="1:18" s="31" customFormat="1" ht="329.25" customHeight="1">
      <c r="A8" s="46"/>
      <c r="B8" s="46"/>
      <c r="C8" s="46"/>
      <c r="D8" s="46"/>
      <c r="E8" s="46"/>
      <c r="F8" s="46"/>
      <c r="G8" s="46"/>
      <c r="H8" s="46"/>
      <c r="I8" s="46"/>
      <c r="J8" s="70"/>
      <c r="K8" s="46"/>
      <c r="L8" s="46"/>
      <c r="M8" s="30"/>
    </row>
    <row r="9" spans="1:18" s="31" customFormat="1" ht="102.75" customHeight="1">
      <c r="A9" s="46"/>
      <c r="B9" s="46"/>
      <c r="C9" s="46"/>
      <c r="D9" s="46"/>
      <c r="E9" s="46"/>
      <c r="F9" s="46"/>
      <c r="G9" s="46"/>
      <c r="H9" s="46"/>
      <c r="I9" s="46"/>
      <c r="J9" s="46"/>
      <c r="K9" s="46"/>
      <c r="L9" s="46"/>
      <c r="M9" s="30"/>
    </row>
    <row r="10" spans="1:18" s="31" customFormat="1" ht="102.75" customHeight="1">
      <c r="A10" s="46"/>
      <c r="B10" s="46"/>
      <c r="C10" s="46"/>
      <c r="D10" s="46"/>
      <c r="E10" s="46"/>
      <c r="F10" s="46"/>
      <c r="G10" s="46"/>
      <c r="H10" s="46"/>
      <c r="I10" s="46"/>
      <c r="J10" s="46"/>
      <c r="K10" s="46"/>
      <c r="L10" s="46"/>
      <c r="M10" s="30"/>
    </row>
    <row r="11" spans="1:18" s="31" customFormat="1" ht="39" customHeight="1">
      <c r="A11" s="714" t="s">
        <v>928</v>
      </c>
      <c r="B11" s="714"/>
      <c r="C11" s="714"/>
      <c r="D11" s="714"/>
      <c r="E11" s="714"/>
      <c r="F11" s="714"/>
      <c r="G11" s="714"/>
      <c r="H11" s="714"/>
      <c r="I11" s="714"/>
      <c r="J11" s="714"/>
      <c r="K11" s="714"/>
      <c r="L11" s="46"/>
      <c r="M11" s="30"/>
    </row>
    <row r="12" spans="1:18" ht="15.75" customHeight="1">
      <c r="A12" s="52"/>
      <c r="C12" s="73"/>
      <c r="D12" s="73"/>
      <c r="E12" s="176"/>
      <c r="F12" s="176"/>
      <c r="G12" s="176"/>
      <c r="H12" s="176"/>
      <c r="I12" s="176"/>
      <c r="J12" s="176"/>
      <c r="K12" s="176"/>
      <c r="L12" s="176"/>
      <c r="M12" s="176"/>
    </row>
    <row r="13" spans="1:18" ht="27.6">
      <c r="A13" s="438" t="s">
        <v>28</v>
      </c>
      <c r="B13" s="230" t="s">
        <v>24</v>
      </c>
      <c r="C13" s="230" t="s">
        <v>110</v>
      </c>
      <c r="D13" s="230" t="s">
        <v>841</v>
      </c>
      <c r="E13" s="230" t="s">
        <v>148</v>
      </c>
      <c r="F13" s="230" t="s">
        <v>22</v>
      </c>
      <c r="G13" s="230" t="s">
        <v>23</v>
      </c>
      <c r="H13" s="230" t="s">
        <v>109</v>
      </c>
      <c r="I13" s="230" t="s">
        <v>161</v>
      </c>
      <c r="J13" s="230" t="s">
        <v>93</v>
      </c>
      <c r="K13" s="230" t="s">
        <v>108</v>
      </c>
      <c r="L13" s="230" t="s">
        <v>116</v>
      </c>
      <c r="M13" s="2"/>
      <c r="N13" s="33"/>
    </row>
    <row r="14" spans="1:18">
      <c r="A14" s="279" t="s">
        <v>603</v>
      </c>
      <c r="B14" s="576">
        <f>SUM(C14:L14)</f>
        <v>66262</v>
      </c>
      <c r="C14" s="576">
        <v>23762</v>
      </c>
      <c r="D14" s="576">
        <v>9578</v>
      </c>
      <c r="E14" s="576">
        <v>1977</v>
      </c>
      <c r="F14" s="576">
        <v>6904</v>
      </c>
      <c r="G14" s="576">
        <v>13017</v>
      </c>
      <c r="H14" s="576">
        <v>2585</v>
      </c>
      <c r="I14" s="576">
        <v>1051</v>
      </c>
      <c r="J14" s="576">
        <v>3211</v>
      </c>
      <c r="K14" s="576">
        <v>7697</v>
      </c>
      <c r="L14" s="576">
        <v>-3520</v>
      </c>
      <c r="M14" s="2"/>
      <c r="N14" s="33"/>
    </row>
    <row r="15" spans="1:18" s="4" customFormat="1" ht="14.4" thickBot="1">
      <c r="A15" s="277" t="s">
        <v>117</v>
      </c>
      <c r="B15" s="577">
        <v>0</v>
      </c>
      <c r="C15" s="578">
        <v>958</v>
      </c>
      <c r="D15" s="578">
        <v>103</v>
      </c>
      <c r="E15" s="578">
        <v>988</v>
      </c>
      <c r="F15" s="578">
        <v>6</v>
      </c>
      <c r="G15" s="578">
        <v>21</v>
      </c>
      <c r="H15" s="578">
        <v>112</v>
      </c>
      <c r="I15" s="578">
        <v>411</v>
      </c>
      <c r="J15" s="578">
        <v>485</v>
      </c>
      <c r="K15" s="578">
        <v>436</v>
      </c>
      <c r="L15" s="578">
        <v>-3520</v>
      </c>
      <c r="N15" s="33"/>
      <c r="O15" s="2"/>
    </row>
    <row r="16" spans="1:18">
      <c r="A16" s="282" t="s">
        <v>118</v>
      </c>
      <c r="B16" s="552">
        <f>B14+B15</f>
        <v>66262</v>
      </c>
      <c r="C16" s="552">
        <f>+C14-C15</f>
        <v>22804</v>
      </c>
      <c r="D16" s="552">
        <f>+D14-D15</f>
        <v>9475</v>
      </c>
      <c r="E16" s="552">
        <f t="shared" ref="E16:K16" si="0">+E14-E15</f>
        <v>989</v>
      </c>
      <c r="F16" s="552">
        <f t="shared" si="0"/>
        <v>6898</v>
      </c>
      <c r="G16" s="552">
        <f t="shared" si="0"/>
        <v>12996</v>
      </c>
      <c r="H16" s="552">
        <f t="shared" si="0"/>
        <v>2473</v>
      </c>
      <c r="I16" s="552">
        <f t="shared" si="0"/>
        <v>640</v>
      </c>
      <c r="J16" s="552">
        <f t="shared" si="0"/>
        <v>2726</v>
      </c>
      <c r="K16" s="552">
        <f t="shared" si="0"/>
        <v>7261</v>
      </c>
      <c r="L16" s="552">
        <f>+L14-L15</f>
        <v>0</v>
      </c>
      <c r="M16" s="2"/>
    </row>
    <row r="17" spans="1:23">
      <c r="A17" s="283" t="s">
        <v>29</v>
      </c>
      <c r="B17" s="556">
        <f>SUM(C17:L17)</f>
        <v>-48238</v>
      </c>
      <c r="C17" s="556">
        <v>-19459</v>
      </c>
      <c r="D17" s="556">
        <v>-4356</v>
      </c>
      <c r="E17" s="556">
        <v>4</v>
      </c>
      <c r="F17" s="556">
        <v>-5286</v>
      </c>
      <c r="G17" s="556">
        <v>-11865</v>
      </c>
      <c r="H17" s="556">
        <v>-1630</v>
      </c>
      <c r="I17" s="556">
        <v>402</v>
      </c>
      <c r="J17" s="556">
        <v>-977</v>
      </c>
      <c r="K17" s="556">
        <v>-5071</v>
      </c>
      <c r="L17" s="548">
        <v>0</v>
      </c>
      <c r="M17" s="2"/>
      <c r="N17" s="31"/>
      <c r="O17" s="31"/>
      <c r="P17" s="47"/>
      <c r="Q17" s="47"/>
      <c r="R17" s="47"/>
      <c r="S17" s="47"/>
      <c r="T17" s="48"/>
      <c r="U17" s="48"/>
      <c r="V17" s="48"/>
      <c r="W17" s="48"/>
    </row>
    <row r="18" spans="1:23">
      <c r="A18" s="279" t="s">
        <v>30</v>
      </c>
      <c r="B18" s="556">
        <f>SUM(C18:L18)</f>
        <v>-3919</v>
      </c>
      <c r="C18" s="556">
        <v>-1015</v>
      </c>
      <c r="D18" s="556">
        <v>-692</v>
      </c>
      <c r="E18" s="556">
        <v>-58</v>
      </c>
      <c r="F18" s="556">
        <v>-277</v>
      </c>
      <c r="G18" s="556">
        <v>-345</v>
      </c>
      <c r="H18" s="556">
        <v>-291</v>
      </c>
      <c r="I18" s="556">
        <v>-354</v>
      </c>
      <c r="J18" s="556">
        <v>-874</v>
      </c>
      <c r="K18" s="556">
        <v>-13</v>
      </c>
      <c r="L18" s="548">
        <v>0</v>
      </c>
      <c r="M18" s="2"/>
      <c r="P18" s="47"/>
      <c r="Q18" s="47"/>
      <c r="R18" s="47"/>
      <c r="S18" s="47"/>
      <c r="T18" s="48"/>
      <c r="U18" s="48"/>
      <c r="V18" s="48"/>
      <c r="W18" s="48"/>
    </row>
    <row r="19" spans="1:23">
      <c r="A19" s="279" t="s">
        <v>31</v>
      </c>
      <c r="B19" s="556">
        <f>SUM(C19:L19)</f>
        <v>-7286</v>
      </c>
      <c r="C19" s="556">
        <v>-2827</v>
      </c>
      <c r="D19" s="556">
        <v>-1554</v>
      </c>
      <c r="E19" s="556">
        <v>-852</v>
      </c>
      <c r="F19" s="556">
        <v>-526</v>
      </c>
      <c r="G19" s="556">
        <v>-175</v>
      </c>
      <c r="H19" s="556">
        <v>-121</v>
      </c>
      <c r="I19" s="556">
        <v>-267</v>
      </c>
      <c r="J19" s="556">
        <v>-630</v>
      </c>
      <c r="K19" s="556">
        <v>-334</v>
      </c>
      <c r="L19" s="548">
        <v>0</v>
      </c>
      <c r="M19" s="2"/>
      <c r="Q19" s="47"/>
      <c r="R19" s="47"/>
      <c r="S19" s="47"/>
      <c r="T19" s="48"/>
      <c r="U19" s="48"/>
      <c r="V19" s="48"/>
      <c r="W19" s="48"/>
    </row>
    <row r="20" spans="1:23">
      <c r="A20" s="279" t="s">
        <v>32</v>
      </c>
      <c r="B20" s="556">
        <f>SUM(C20:L20)</f>
        <v>-2383</v>
      </c>
      <c r="C20" s="556">
        <v>-1565</v>
      </c>
      <c r="D20" s="556">
        <v>-502</v>
      </c>
      <c r="E20" s="556">
        <v>-33</v>
      </c>
      <c r="F20" s="556">
        <v>-62</v>
      </c>
      <c r="G20" s="556">
        <v>-9</v>
      </c>
      <c r="H20" s="556">
        <v>-132</v>
      </c>
      <c r="I20" s="556">
        <v>-48</v>
      </c>
      <c r="J20" s="556">
        <v>-26</v>
      </c>
      <c r="K20" s="556">
        <v>-6</v>
      </c>
      <c r="L20" s="548">
        <v>0</v>
      </c>
      <c r="M20" s="2"/>
      <c r="N20" s="4"/>
      <c r="O20" s="4"/>
      <c r="P20" s="47"/>
      <c r="Q20" s="47"/>
      <c r="R20" s="47"/>
      <c r="S20" s="47"/>
      <c r="T20" s="48"/>
      <c r="U20" s="48"/>
      <c r="V20" s="48"/>
      <c r="W20" s="48"/>
    </row>
    <row r="21" spans="1:23">
      <c r="A21" s="277" t="s">
        <v>33</v>
      </c>
      <c r="B21" s="556">
        <f>SUM(C21:L21)</f>
        <v>-1764</v>
      </c>
      <c r="C21" s="556">
        <v>-2926</v>
      </c>
      <c r="D21" s="556">
        <v>800</v>
      </c>
      <c r="E21" s="556">
        <v>136</v>
      </c>
      <c r="F21" s="556">
        <v>113</v>
      </c>
      <c r="G21" s="556">
        <v>20</v>
      </c>
      <c r="H21" s="556">
        <v>-8</v>
      </c>
      <c r="I21" s="556">
        <v>127</v>
      </c>
      <c r="J21" s="556">
        <v>-34</v>
      </c>
      <c r="K21" s="556">
        <v>8</v>
      </c>
      <c r="L21" s="548">
        <v>0</v>
      </c>
      <c r="M21" s="32"/>
      <c r="P21" s="47"/>
      <c r="Q21" s="47"/>
      <c r="R21" s="47"/>
      <c r="S21" s="47"/>
      <c r="T21" s="48"/>
      <c r="U21" s="48"/>
      <c r="V21" s="48"/>
      <c r="W21" s="48"/>
    </row>
    <row r="22" spans="1:23" s="49" customFormat="1">
      <c r="A22" s="284" t="s">
        <v>119</v>
      </c>
      <c r="B22" s="554">
        <f>SUM(B16:B21)</f>
        <v>2672</v>
      </c>
      <c r="C22" s="554">
        <f>SUM(C16:C21)</f>
        <v>-4988</v>
      </c>
      <c r="D22" s="554">
        <f t="shared" ref="D22:K22" si="1">SUM(D16:D21)</f>
        <v>3171</v>
      </c>
      <c r="E22" s="554">
        <f t="shared" si="1"/>
        <v>186</v>
      </c>
      <c r="F22" s="554">
        <f t="shared" si="1"/>
        <v>860</v>
      </c>
      <c r="G22" s="554">
        <f t="shared" si="1"/>
        <v>622</v>
      </c>
      <c r="H22" s="554">
        <f t="shared" si="1"/>
        <v>291</v>
      </c>
      <c r="I22" s="554">
        <f>SUM(I16:I21)</f>
        <v>500</v>
      </c>
      <c r="J22" s="554">
        <f t="shared" si="1"/>
        <v>185</v>
      </c>
      <c r="K22" s="554">
        <f t="shared" si="1"/>
        <v>1845</v>
      </c>
      <c r="L22" s="579">
        <v>0</v>
      </c>
      <c r="N22" s="2"/>
      <c r="O22" s="2"/>
      <c r="P22" s="50"/>
      <c r="Q22" s="50"/>
      <c r="R22" s="50"/>
      <c r="S22" s="50"/>
      <c r="T22" s="50"/>
      <c r="U22" s="50"/>
      <c r="V22" s="50"/>
      <c r="W22" s="48"/>
    </row>
    <row r="23" spans="1:23">
      <c r="A23" s="283" t="s">
        <v>158</v>
      </c>
      <c r="B23" s="556">
        <f>SUM(C23:L23)</f>
        <v>-993</v>
      </c>
      <c r="C23" s="556">
        <v>-444</v>
      </c>
      <c r="D23" s="556">
        <v>-28</v>
      </c>
      <c r="E23" s="548">
        <v>0</v>
      </c>
      <c r="F23" s="556">
        <v>12</v>
      </c>
      <c r="G23" s="556">
        <v>-7</v>
      </c>
      <c r="H23" s="548">
        <v>0</v>
      </c>
      <c r="I23" s="548">
        <v>0</v>
      </c>
      <c r="J23" s="556">
        <v>-119</v>
      </c>
      <c r="K23" s="556">
        <v>-407</v>
      </c>
      <c r="L23" s="548">
        <v>0</v>
      </c>
      <c r="M23" s="2"/>
      <c r="P23" s="47"/>
      <c r="Q23" s="47"/>
      <c r="R23" s="47"/>
      <c r="S23" s="47"/>
      <c r="T23" s="48"/>
      <c r="U23" s="48"/>
      <c r="V23" s="48"/>
      <c r="W23" s="48"/>
    </row>
    <row r="24" spans="1:23" ht="16.2" customHeight="1">
      <c r="A24" s="279" t="s">
        <v>756</v>
      </c>
      <c r="B24" s="556">
        <f>SUM(C24:L24)</f>
        <v>-5534</v>
      </c>
      <c r="C24" s="556">
        <v>-2301</v>
      </c>
      <c r="D24" s="556">
        <v>-1775</v>
      </c>
      <c r="E24" s="556">
        <v>-146</v>
      </c>
      <c r="F24" s="556">
        <v>-452</v>
      </c>
      <c r="G24" s="556">
        <v>-231</v>
      </c>
      <c r="H24" s="556">
        <v>-165</v>
      </c>
      <c r="I24" s="556">
        <v>-289</v>
      </c>
      <c r="J24" s="556">
        <v>-144</v>
      </c>
      <c r="K24" s="556">
        <v>-31</v>
      </c>
      <c r="L24" s="548">
        <v>0</v>
      </c>
      <c r="M24" s="2"/>
    </row>
    <row r="25" spans="1:23" ht="13.5" customHeight="1">
      <c r="A25" s="279" t="s">
        <v>96</v>
      </c>
      <c r="B25" s="556">
        <f>SUM(C25:L25)</f>
        <v>-253</v>
      </c>
      <c r="C25" s="548">
        <v>0</v>
      </c>
      <c r="D25" s="548">
        <v>0</v>
      </c>
      <c r="E25" s="548">
        <v>0</v>
      </c>
      <c r="F25" s="556">
        <v>-121</v>
      </c>
      <c r="G25" s="556">
        <v>-2</v>
      </c>
      <c r="H25" s="556">
        <v>-27</v>
      </c>
      <c r="I25" s="556">
        <v>-100</v>
      </c>
      <c r="J25" s="548">
        <v>0</v>
      </c>
      <c r="K25" s="556">
        <v>-3</v>
      </c>
      <c r="L25" s="548">
        <v>0</v>
      </c>
      <c r="M25" s="2"/>
      <c r="P25" s="51"/>
    </row>
    <row r="26" spans="1:23" ht="14.4" thickBot="1">
      <c r="A26" s="285" t="s">
        <v>34</v>
      </c>
      <c r="B26" s="556">
        <f>SUM(C26:L26)</f>
        <v>-388</v>
      </c>
      <c r="C26" s="556">
        <v>-321</v>
      </c>
      <c r="D26" s="556">
        <v>-4</v>
      </c>
      <c r="E26" s="556">
        <v>-3</v>
      </c>
      <c r="F26" s="556">
        <v>-1</v>
      </c>
      <c r="G26" s="556">
        <v>-37</v>
      </c>
      <c r="H26" s="548">
        <v>0</v>
      </c>
      <c r="I26" s="548">
        <v>0</v>
      </c>
      <c r="J26" s="556">
        <v>-20</v>
      </c>
      <c r="K26" s="556">
        <v>-2</v>
      </c>
      <c r="L26" s="548">
        <v>0</v>
      </c>
      <c r="M26" s="2"/>
      <c r="N26" s="48"/>
      <c r="O26" s="48"/>
    </row>
    <row r="27" spans="1:23" s="49" customFormat="1">
      <c r="A27" s="286" t="s">
        <v>120</v>
      </c>
      <c r="B27" s="555">
        <f t="shared" ref="B27:K27" si="2">SUM(B22:B26)</f>
        <v>-4496</v>
      </c>
      <c r="C27" s="555">
        <f t="shared" si="2"/>
        <v>-8054</v>
      </c>
      <c r="D27" s="555">
        <f t="shared" si="2"/>
        <v>1364</v>
      </c>
      <c r="E27" s="555">
        <f t="shared" si="2"/>
        <v>37</v>
      </c>
      <c r="F27" s="555">
        <f t="shared" si="2"/>
        <v>298</v>
      </c>
      <c r="G27" s="555">
        <f t="shared" si="2"/>
        <v>345</v>
      </c>
      <c r="H27" s="555">
        <f t="shared" si="2"/>
        <v>99</v>
      </c>
      <c r="I27" s="555">
        <f t="shared" si="2"/>
        <v>111</v>
      </c>
      <c r="J27" s="555">
        <f t="shared" si="2"/>
        <v>-98</v>
      </c>
      <c r="K27" s="555">
        <f t="shared" si="2"/>
        <v>1402</v>
      </c>
      <c r="L27" s="555" t="s">
        <v>115</v>
      </c>
      <c r="N27" s="2"/>
      <c r="O27" s="2"/>
    </row>
    <row r="28" spans="1:23" s="324" customFormat="1" ht="15" hidden="1" customHeight="1" outlineLevel="1">
      <c r="A28" s="634">
        <f>SUM(C28:K28)</f>
        <v>1</v>
      </c>
      <c r="B28" s="324" t="s">
        <v>714</v>
      </c>
      <c r="C28" s="635">
        <f t="shared" ref="C28:K28" si="3">C16/$B$16</f>
        <v>0.34414898433491292</v>
      </c>
      <c r="D28" s="635">
        <f t="shared" si="3"/>
        <v>0.14299296731158129</v>
      </c>
      <c r="E28" s="635">
        <f t="shared" si="3"/>
        <v>1.4925598382179831E-2</v>
      </c>
      <c r="F28" s="635">
        <f t="shared" si="3"/>
        <v>0.10410189852404093</v>
      </c>
      <c r="G28" s="635">
        <f t="shared" si="3"/>
        <v>0.19613051220910929</v>
      </c>
      <c r="H28" s="635">
        <f t="shared" si="3"/>
        <v>3.7321541758473936E-2</v>
      </c>
      <c r="I28" s="635">
        <f t="shared" si="3"/>
        <v>9.6586278711780511E-3</v>
      </c>
      <c r="J28" s="635">
        <f t="shared" si="3"/>
        <v>4.1139718088799009E-2</v>
      </c>
      <c r="K28" s="635">
        <f t="shared" si="3"/>
        <v>0.10958015151972472</v>
      </c>
    </row>
    <row r="29" spans="1:23" s="324" customFormat="1" ht="15" hidden="1" customHeight="1" outlineLevel="1">
      <c r="A29" s="634">
        <f>SUM(C29:K29)</f>
        <v>1</v>
      </c>
      <c r="B29" s="636" t="s">
        <v>715</v>
      </c>
      <c r="C29" s="304">
        <f t="shared" ref="C29:K29" si="4">C22/$B$22</f>
        <v>-1.8667664670658684</v>
      </c>
      <c r="D29" s="304">
        <f t="shared" si="4"/>
        <v>1.186751497005988</v>
      </c>
      <c r="E29" s="304">
        <f t="shared" si="4"/>
        <v>6.9610778443113766E-2</v>
      </c>
      <c r="F29" s="304">
        <f t="shared" si="4"/>
        <v>0.32185628742514971</v>
      </c>
      <c r="G29" s="304">
        <f t="shared" si="4"/>
        <v>0.23278443113772454</v>
      </c>
      <c r="H29" s="304">
        <f t="shared" si="4"/>
        <v>0.10890718562874252</v>
      </c>
      <c r="I29" s="304">
        <f t="shared" si="4"/>
        <v>0.18712574850299402</v>
      </c>
      <c r="J29" s="304">
        <f t="shared" si="4"/>
        <v>6.9236526946107782E-2</v>
      </c>
      <c r="K29" s="304">
        <f t="shared" si="4"/>
        <v>0.69049401197604787</v>
      </c>
    </row>
    <row r="30" spans="1:23" s="114" customFormat="1" ht="15" hidden="1" customHeight="1" outlineLevel="1">
      <c r="A30" s="299"/>
      <c r="B30" s="391"/>
      <c r="C30" s="494"/>
      <c r="D30" s="494"/>
      <c r="E30" s="494"/>
      <c r="F30" s="494"/>
      <c r="G30" s="494"/>
      <c r="H30" s="494"/>
      <c r="I30" s="494"/>
      <c r="J30" s="494"/>
      <c r="K30" s="494"/>
      <c r="L30" s="495"/>
    </row>
    <row r="31" spans="1:23" s="114" customFormat="1" ht="21.6" customHeight="1" collapsed="1">
      <c r="C31" s="322"/>
      <c r="D31" s="323"/>
      <c r="E31" s="323"/>
      <c r="F31" s="323"/>
      <c r="G31" s="323"/>
      <c r="H31" s="323"/>
      <c r="I31" s="323"/>
      <c r="J31" s="323"/>
      <c r="K31" s="323"/>
      <c r="L31" s="324"/>
    </row>
    <row r="32" spans="1:23" s="31" customFormat="1" ht="39" customHeight="1">
      <c r="A32" s="714" t="s">
        <v>927</v>
      </c>
      <c r="B32" s="714"/>
      <c r="C32" s="714"/>
      <c r="D32" s="714"/>
      <c r="E32" s="714"/>
      <c r="F32" s="714"/>
      <c r="G32" s="714"/>
      <c r="H32" s="714"/>
      <c r="I32" s="714"/>
      <c r="J32" s="714"/>
      <c r="K32" s="714"/>
      <c r="L32" s="714"/>
      <c r="M32" s="714"/>
      <c r="N32" s="2"/>
      <c r="O32" s="2"/>
    </row>
    <row r="33" spans="1:17" ht="15" customHeight="1">
      <c r="A33" s="52"/>
      <c r="B33" s="43"/>
      <c r="C33" s="231"/>
      <c r="D33" s="231"/>
      <c r="E33" s="231"/>
      <c r="F33" s="231"/>
      <c r="G33" s="231"/>
      <c r="H33" s="231"/>
      <c r="I33" s="231"/>
      <c r="J33" s="231"/>
      <c r="K33" s="231"/>
    </row>
    <row r="34" spans="1:17" ht="27.6">
      <c r="A34" s="438" t="s">
        <v>28</v>
      </c>
      <c r="B34" s="230" t="s">
        <v>24</v>
      </c>
      <c r="C34" s="230" t="s">
        <v>110</v>
      </c>
      <c r="D34" s="230" t="s">
        <v>841</v>
      </c>
      <c r="E34" s="230" t="s">
        <v>148</v>
      </c>
      <c r="F34" s="230" t="s">
        <v>22</v>
      </c>
      <c r="G34" s="230" t="s">
        <v>23</v>
      </c>
      <c r="H34" s="230" t="s">
        <v>109</v>
      </c>
      <c r="I34" s="230" t="s">
        <v>161</v>
      </c>
      <c r="J34" s="230" t="s">
        <v>93</v>
      </c>
      <c r="K34" s="230" t="s">
        <v>108</v>
      </c>
      <c r="L34" s="230" t="s">
        <v>116</v>
      </c>
      <c r="M34" s="2"/>
    </row>
    <row r="35" spans="1:17" s="4" customFormat="1">
      <c r="A35" s="279" t="s">
        <v>603</v>
      </c>
      <c r="B35" s="547">
        <f>SUM(C35:L35)</f>
        <v>39621</v>
      </c>
      <c r="C35" s="547">
        <v>16001</v>
      </c>
      <c r="D35" s="547">
        <v>9096</v>
      </c>
      <c r="E35" s="547">
        <v>1634</v>
      </c>
      <c r="F35" s="547">
        <v>4887</v>
      </c>
      <c r="G35" s="548">
        <v>3911</v>
      </c>
      <c r="H35" s="547">
        <v>1394</v>
      </c>
      <c r="I35" s="547">
        <v>807</v>
      </c>
      <c r="J35" s="547">
        <v>2326</v>
      </c>
      <c r="K35" s="547">
        <v>1887</v>
      </c>
      <c r="L35" s="551">
        <v>-2322</v>
      </c>
      <c r="N35" s="2"/>
      <c r="O35" s="2"/>
    </row>
    <row r="36" spans="1:17" ht="15" customHeight="1" thickBot="1">
      <c r="A36" s="277" t="s">
        <v>117</v>
      </c>
      <c r="B36" s="548">
        <f>SUM(C36:L36)</f>
        <v>0</v>
      </c>
      <c r="C36" s="549">
        <v>753</v>
      </c>
      <c r="D36" s="550">
        <v>29</v>
      </c>
      <c r="E36" s="549">
        <v>711</v>
      </c>
      <c r="F36" s="549">
        <v>1</v>
      </c>
      <c r="G36" s="549">
        <v>17</v>
      </c>
      <c r="H36" s="549">
        <v>93</v>
      </c>
      <c r="I36" s="551">
        <v>256</v>
      </c>
      <c r="J36" s="549">
        <v>300</v>
      </c>
      <c r="K36" s="549">
        <v>162</v>
      </c>
      <c r="L36" s="549">
        <v>-2322</v>
      </c>
      <c r="M36" s="2"/>
    </row>
    <row r="37" spans="1:17" ht="15" customHeight="1">
      <c r="A37" s="278" t="s">
        <v>118</v>
      </c>
      <c r="B37" s="552">
        <f>+B35-B36</f>
        <v>39621</v>
      </c>
      <c r="C37" s="552">
        <f>+C35-C36</f>
        <v>15248</v>
      </c>
      <c r="D37" s="552">
        <f t="shared" ref="D37:K37" si="5">+D35-D36</f>
        <v>9067</v>
      </c>
      <c r="E37" s="552">
        <f t="shared" ref="E37:J37" si="6">+E35-E36</f>
        <v>923</v>
      </c>
      <c r="F37" s="552">
        <f t="shared" si="6"/>
        <v>4886</v>
      </c>
      <c r="G37" s="552">
        <f t="shared" si="6"/>
        <v>3894</v>
      </c>
      <c r="H37" s="552">
        <f t="shared" si="6"/>
        <v>1301</v>
      </c>
      <c r="I37" s="552">
        <f t="shared" si="6"/>
        <v>551</v>
      </c>
      <c r="J37" s="552">
        <f t="shared" si="6"/>
        <v>2026</v>
      </c>
      <c r="K37" s="552">
        <f t="shared" si="5"/>
        <v>1725</v>
      </c>
      <c r="L37" s="553">
        <v>0</v>
      </c>
      <c r="M37" s="2"/>
    </row>
    <row r="38" spans="1:17" ht="15" customHeight="1">
      <c r="A38" s="279" t="s">
        <v>29</v>
      </c>
      <c r="B38" s="556">
        <f>SUM(C38:K38)</f>
        <v>-18753</v>
      </c>
      <c r="C38" s="547">
        <v>-6912</v>
      </c>
      <c r="D38" s="547">
        <v>-3788</v>
      </c>
      <c r="E38" s="547">
        <v>-67</v>
      </c>
      <c r="F38" s="547">
        <v>-3434</v>
      </c>
      <c r="G38" s="547">
        <v>-3023</v>
      </c>
      <c r="H38" s="547">
        <v>-670</v>
      </c>
      <c r="I38" s="547">
        <v>148</v>
      </c>
      <c r="J38" s="547">
        <v>-401</v>
      </c>
      <c r="K38" s="547">
        <v>-606</v>
      </c>
      <c r="L38" s="548" t="s">
        <v>115</v>
      </c>
      <c r="M38" s="2"/>
    </row>
    <row r="39" spans="1:17" ht="15" customHeight="1">
      <c r="A39" s="279" t="s">
        <v>30</v>
      </c>
      <c r="B39" s="556">
        <f t="shared" ref="B39:B42" si="7">SUM(C39:K39)</f>
        <v>-3629</v>
      </c>
      <c r="C39" s="547">
        <v>-933</v>
      </c>
      <c r="D39" s="547">
        <v>-683</v>
      </c>
      <c r="E39" s="547">
        <v>5</v>
      </c>
      <c r="F39" s="547">
        <v>-359</v>
      </c>
      <c r="G39" s="547">
        <v>-283</v>
      </c>
      <c r="H39" s="547">
        <v>-218</v>
      </c>
      <c r="I39" s="547">
        <v>-282</v>
      </c>
      <c r="J39" s="547">
        <v>-795</v>
      </c>
      <c r="K39" s="547">
        <v>-81</v>
      </c>
      <c r="L39" s="548" t="s">
        <v>115</v>
      </c>
      <c r="M39" s="2"/>
    </row>
    <row r="40" spans="1:17" ht="15" customHeight="1">
      <c r="A40" s="279" t="s">
        <v>31</v>
      </c>
      <c r="B40" s="556">
        <f t="shared" si="7"/>
        <v>-7273</v>
      </c>
      <c r="C40" s="547">
        <v>-2987</v>
      </c>
      <c r="D40" s="547">
        <v>-1626</v>
      </c>
      <c r="E40" s="547">
        <v>-738</v>
      </c>
      <c r="F40" s="547">
        <v>-653</v>
      </c>
      <c r="G40" s="547">
        <v>-169</v>
      </c>
      <c r="H40" s="547">
        <v>-111</v>
      </c>
      <c r="I40" s="547">
        <v>-216</v>
      </c>
      <c r="J40" s="547">
        <v>-580</v>
      </c>
      <c r="K40" s="547">
        <v>-193</v>
      </c>
      <c r="L40" s="548" t="s">
        <v>115</v>
      </c>
      <c r="M40" s="2"/>
    </row>
    <row r="41" spans="1:17" ht="15" customHeight="1">
      <c r="A41" s="279" t="s">
        <v>32</v>
      </c>
      <c r="B41" s="556">
        <f t="shared" si="7"/>
        <v>-2509</v>
      </c>
      <c r="C41" s="547">
        <v>-1711</v>
      </c>
      <c r="D41" s="547">
        <v>-500</v>
      </c>
      <c r="E41" s="547">
        <v>-32</v>
      </c>
      <c r="F41" s="547">
        <v>-71</v>
      </c>
      <c r="G41" s="547">
        <v>-7</v>
      </c>
      <c r="H41" s="547">
        <v>-98</v>
      </c>
      <c r="I41" s="547">
        <v>-51</v>
      </c>
      <c r="J41" s="547">
        <v>-31</v>
      </c>
      <c r="K41" s="547">
        <v>-8</v>
      </c>
      <c r="L41" s="548" t="s">
        <v>115</v>
      </c>
      <c r="M41" s="2"/>
    </row>
    <row r="42" spans="1:17" ht="15" customHeight="1">
      <c r="A42" s="277" t="s">
        <v>33</v>
      </c>
      <c r="B42" s="556">
        <f t="shared" si="7"/>
        <v>3144</v>
      </c>
      <c r="C42" s="549">
        <v>2133</v>
      </c>
      <c r="D42" s="549">
        <v>740</v>
      </c>
      <c r="E42" s="549">
        <v>92</v>
      </c>
      <c r="F42" s="549">
        <v>-102</v>
      </c>
      <c r="G42" s="549">
        <v>122</v>
      </c>
      <c r="H42" s="549">
        <v>2</v>
      </c>
      <c r="I42" s="549">
        <v>144</v>
      </c>
      <c r="J42" s="549">
        <v>-4</v>
      </c>
      <c r="K42" s="549">
        <v>17</v>
      </c>
      <c r="L42" s="549" t="s">
        <v>115</v>
      </c>
      <c r="M42" s="48"/>
      <c r="P42" s="48"/>
      <c r="Q42" s="48"/>
    </row>
    <row r="43" spans="1:17">
      <c r="A43" s="280" t="s">
        <v>119</v>
      </c>
      <c r="B43" s="554">
        <f>SUM(B37:B42)</f>
        <v>10601</v>
      </c>
      <c r="C43" s="554">
        <f t="shared" ref="C43:K43" si="8">SUM(C37:C42)</f>
        <v>4838</v>
      </c>
      <c r="D43" s="554">
        <f t="shared" si="8"/>
        <v>3210</v>
      </c>
      <c r="E43" s="554">
        <f t="shared" ref="E43:J43" si="9">SUM(E37:E42)</f>
        <v>183</v>
      </c>
      <c r="F43" s="554">
        <f t="shared" si="9"/>
        <v>267</v>
      </c>
      <c r="G43" s="554">
        <f t="shared" si="9"/>
        <v>534</v>
      </c>
      <c r="H43" s="554">
        <f t="shared" si="9"/>
        <v>206</v>
      </c>
      <c r="I43" s="554">
        <f t="shared" si="9"/>
        <v>294</v>
      </c>
      <c r="J43" s="554">
        <f t="shared" si="9"/>
        <v>215</v>
      </c>
      <c r="K43" s="554">
        <f t="shared" si="8"/>
        <v>854</v>
      </c>
      <c r="L43" s="579">
        <v>0</v>
      </c>
      <c r="M43" s="2"/>
    </row>
    <row r="44" spans="1:17" ht="14.25" customHeight="1">
      <c r="A44" s="279" t="s">
        <v>158</v>
      </c>
      <c r="B44" s="556">
        <f>SUM(C44:K44)</f>
        <v>-541</v>
      </c>
      <c r="C44" s="547">
        <v>-223</v>
      </c>
      <c r="D44" s="548">
        <v>-8</v>
      </c>
      <c r="E44" s="548">
        <v>0</v>
      </c>
      <c r="F44" s="547">
        <v>22</v>
      </c>
      <c r="G44" s="548">
        <v>-14</v>
      </c>
      <c r="H44" s="548">
        <v>0</v>
      </c>
      <c r="I44" s="548">
        <v>0</v>
      </c>
      <c r="J44" s="548">
        <v>0</v>
      </c>
      <c r="K44" s="547">
        <v>-318</v>
      </c>
      <c r="L44" s="548" t="s">
        <v>115</v>
      </c>
      <c r="M44" s="2"/>
    </row>
    <row r="45" spans="1:17" ht="14.25" customHeight="1">
      <c r="A45" s="279" t="s">
        <v>756</v>
      </c>
      <c r="B45" s="556">
        <f t="shared" ref="B45:B47" si="10">SUM(C45:K45)</f>
        <v>-5194</v>
      </c>
      <c r="C45" s="547">
        <v>-2112</v>
      </c>
      <c r="D45" s="547">
        <v>-1611</v>
      </c>
      <c r="E45" s="547">
        <v>-137</v>
      </c>
      <c r="F45" s="547">
        <v>-561</v>
      </c>
      <c r="G45" s="548">
        <v>-205</v>
      </c>
      <c r="H45" s="547">
        <v>-148</v>
      </c>
      <c r="I45" s="547">
        <v>-242</v>
      </c>
      <c r="J45" s="547">
        <v>-144</v>
      </c>
      <c r="K45" s="547">
        <v>-34</v>
      </c>
      <c r="L45" s="548" t="s">
        <v>115</v>
      </c>
      <c r="M45" s="2"/>
    </row>
    <row r="46" spans="1:17">
      <c r="A46" s="279" t="s">
        <v>96</v>
      </c>
      <c r="B46" s="556">
        <f t="shared" si="10"/>
        <v>-502</v>
      </c>
      <c r="C46" s="547">
        <v>-18</v>
      </c>
      <c r="D46" s="548">
        <v>0</v>
      </c>
      <c r="E46" s="548">
        <v>0</v>
      </c>
      <c r="F46" s="547">
        <v>-465</v>
      </c>
      <c r="G46" s="548">
        <v>0</v>
      </c>
      <c r="H46" s="548">
        <v>0</v>
      </c>
      <c r="I46" s="548">
        <v>-18</v>
      </c>
      <c r="J46" s="547">
        <v>0</v>
      </c>
      <c r="K46" s="548">
        <v>-1</v>
      </c>
      <c r="L46" s="548" t="s">
        <v>115</v>
      </c>
      <c r="M46" s="2"/>
    </row>
    <row r="47" spans="1:17" ht="14.4" thickBot="1">
      <c r="A47" s="277" t="s">
        <v>34</v>
      </c>
      <c r="B47" s="556">
        <f t="shared" si="10"/>
        <v>-92</v>
      </c>
      <c r="C47" s="549">
        <v>227</v>
      </c>
      <c r="D47" s="548">
        <v>0</v>
      </c>
      <c r="E47" s="551">
        <v>-3</v>
      </c>
      <c r="F47" s="548">
        <v>-182</v>
      </c>
      <c r="G47" s="551">
        <v>-125</v>
      </c>
      <c r="H47" s="549">
        <v>-4</v>
      </c>
      <c r="I47" s="548">
        <v>0</v>
      </c>
      <c r="J47" s="549">
        <v>-5</v>
      </c>
      <c r="K47" s="549" t="s">
        <v>115</v>
      </c>
      <c r="L47" s="551" t="s">
        <v>115</v>
      </c>
      <c r="M47" s="2"/>
    </row>
    <row r="48" spans="1:17">
      <c r="A48" s="281" t="s">
        <v>120</v>
      </c>
      <c r="B48" s="555">
        <f t="shared" ref="B48:K48" si="11">SUM(B43:B47)</f>
        <v>4272</v>
      </c>
      <c r="C48" s="555">
        <f t="shared" si="11"/>
        <v>2712</v>
      </c>
      <c r="D48" s="555">
        <f t="shared" si="11"/>
        <v>1591</v>
      </c>
      <c r="E48" s="555">
        <f t="shared" ref="E48:J48" si="12">SUM(E43:E47)</f>
        <v>43</v>
      </c>
      <c r="F48" s="555">
        <f t="shared" si="12"/>
        <v>-919</v>
      </c>
      <c r="G48" s="555">
        <f t="shared" si="12"/>
        <v>190</v>
      </c>
      <c r="H48" s="555">
        <f t="shared" si="12"/>
        <v>54</v>
      </c>
      <c r="I48" s="555">
        <f t="shared" si="12"/>
        <v>34</v>
      </c>
      <c r="J48" s="555">
        <f t="shared" si="12"/>
        <v>66</v>
      </c>
      <c r="K48" s="555">
        <f t="shared" si="11"/>
        <v>501</v>
      </c>
      <c r="L48" s="580">
        <v>0</v>
      </c>
    </row>
    <row r="49" spans="1:15" s="114" customFormat="1" ht="23.1" hidden="1" customHeight="1" outlineLevel="1">
      <c r="A49" s="299">
        <f>SUM(C49:K49)</f>
        <v>1.0000000000000002</v>
      </c>
      <c r="B49" s="114" t="s">
        <v>716</v>
      </c>
      <c r="C49" s="305">
        <f t="shared" ref="C49:K49" si="13">C37/$B$37</f>
        <v>0.38484641982786905</v>
      </c>
      <c r="D49" s="305">
        <f t="shared" si="13"/>
        <v>0.22884329017440247</v>
      </c>
      <c r="E49" s="305">
        <f t="shared" si="13"/>
        <v>2.3295727013452464E-2</v>
      </c>
      <c r="F49" s="305">
        <f t="shared" si="13"/>
        <v>0.12331844224022614</v>
      </c>
      <c r="G49" s="305">
        <f t="shared" si="13"/>
        <v>9.8281214507458164E-2</v>
      </c>
      <c r="H49" s="305">
        <f>H37/$B$37</f>
        <v>3.2836122258398326E-2</v>
      </c>
      <c r="I49" s="305">
        <f t="shared" si="13"/>
        <v>1.3906766613664471E-2</v>
      </c>
      <c r="J49" s="305">
        <f t="shared" si="13"/>
        <v>5.1134499381641052E-2</v>
      </c>
      <c r="K49" s="305">
        <f t="shared" si="13"/>
        <v>4.3537517982887859E-2</v>
      </c>
      <c r="N49" s="2"/>
      <c r="O49" s="2"/>
    </row>
    <row r="50" spans="1:15" ht="20.100000000000001" hidden="1" customHeight="1" outlineLevel="1">
      <c r="A50" s="299">
        <f>SUM(C50:K50)</f>
        <v>1.0000000000000002</v>
      </c>
      <c r="B50" s="297" t="s">
        <v>717</v>
      </c>
      <c r="C50" s="304">
        <f>C43/$B$43</f>
        <v>0.45637204037354967</v>
      </c>
      <c r="D50" s="304">
        <f t="shared" ref="D50:K50" si="14">D43/$B$43</f>
        <v>0.3028016224884445</v>
      </c>
      <c r="E50" s="304">
        <f t="shared" si="14"/>
        <v>1.7262522403546834E-2</v>
      </c>
      <c r="F50" s="304">
        <f t="shared" si="14"/>
        <v>2.5186303178945383E-2</v>
      </c>
      <c r="G50" s="304">
        <f t="shared" si="14"/>
        <v>5.0372606357890766E-2</v>
      </c>
      <c r="H50" s="304">
        <f>H43/$B$43</f>
        <v>1.9432129044429772E-2</v>
      </c>
      <c r="I50" s="304">
        <f t="shared" si="14"/>
        <v>2.7733232713894915E-2</v>
      </c>
      <c r="J50" s="304">
        <f t="shared" si="14"/>
        <v>2.0281105556079614E-2</v>
      </c>
      <c r="K50" s="304">
        <f t="shared" si="14"/>
        <v>8.0558437883218564E-2</v>
      </c>
    </row>
    <row r="51" spans="1:15" collapsed="1">
      <c r="B51" s="297"/>
      <c r="C51" s="298"/>
      <c r="D51" s="298"/>
      <c r="E51" s="298"/>
      <c r="F51" s="298"/>
      <c r="G51" s="298"/>
      <c r="H51" s="298"/>
      <c r="I51" s="298"/>
      <c r="J51" s="298"/>
      <c r="K51" s="298"/>
      <c r="M51" s="299"/>
    </row>
    <row r="52" spans="1:15" ht="48" customHeight="1">
      <c r="A52" s="706"/>
      <c r="B52" s="706"/>
      <c r="C52" s="706"/>
      <c r="D52" s="706"/>
      <c r="E52" s="706"/>
      <c r="F52" s="204"/>
      <c r="G52" s="204">
        <f>G43/$B$43</f>
        <v>5.0372606357890766E-2</v>
      </c>
      <c r="H52" s="204">
        <f>H43/$B$43</f>
        <v>1.9432129044429772E-2</v>
      </c>
      <c r="I52" s="204">
        <f>I43/$B$43</f>
        <v>2.7733232713894915E-2</v>
      </c>
      <c r="J52" s="204">
        <f>J43/$B$43</f>
        <v>2.0281105556079614E-2</v>
      </c>
      <c r="K52" s="204">
        <f>K43/$B$43</f>
        <v>8.0558437883218564E-2</v>
      </c>
      <c r="L52" s="195"/>
      <c r="M52" s="205">
        <f>SUM(C52:K52)</f>
        <v>0.19837751155551364</v>
      </c>
    </row>
    <row r="53" spans="1:15" ht="15.6">
      <c r="A53" s="425" t="s">
        <v>182</v>
      </c>
      <c r="B53" s="426"/>
      <c r="C53" s="426"/>
      <c r="D53" s="426"/>
      <c r="E53" s="426"/>
      <c r="F53" s="53"/>
      <c r="G53" s="53"/>
      <c r="H53" s="53"/>
      <c r="I53" s="53"/>
      <c r="J53" s="53"/>
      <c r="K53" s="53"/>
    </row>
    <row r="54" spans="1:15" ht="14.4">
      <c r="A54" s="23"/>
    </row>
    <row r="55" spans="1:15" ht="14.4">
      <c r="A55" s="27"/>
    </row>
  </sheetData>
  <mergeCells count="5">
    <mergeCell ref="A1:N3"/>
    <mergeCell ref="I5:J6"/>
    <mergeCell ref="A11:K11"/>
    <mergeCell ref="A32:M32"/>
    <mergeCell ref="A52:E52"/>
  </mergeCells>
  <pageMargins left="0.70866141732283472" right="0.70866141732283472" top="0.74803149606299213" bottom="0.74803149606299213" header="0.31496062992125984" footer="0.31496062992125984"/>
  <pageSetup paperSize="9" scale="3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S58"/>
  <sheetViews>
    <sheetView showGridLines="0" zoomScale="70" zoomScaleNormal="70" workbookViewId="0">
      <selection sqref="A1:M3"/>
    </sheetView>
  </sheetViews>
  <sheetFormatPr baseColWidth="10" defaultColWidth="11.44140625" defaultRowHeight="13.8"/>
  <cols>
    <col min="1" max="1" width="66.6640625" style="7" customWidth="1"/>
    <col min="2" max="3" width="11.44140625" style="1"/>
    <col min="4" max="4" width="11.44140625" style="2"/>
    <col min="5" max="5" width="17.6640625" style="2" bestFit="1" customWidth="1"/>
    <col min="6" max="6" width="14.44140625" style="2" bestFit="1" customWidth="1"/>
    <col min="7" max="9" width="11.44140625" style="2"/>
    <col min="10" max="10" width="12.33203125" style="2" bestFit="1" customWidth="1"/>
    <col min="11" max="11" width="13.5546875" style="2" customWidth="1"/>
    <col min="12" max="16384" width="11.44140625" style="2"/>
  </cols>
  <sheetData>
    <row r="1" spans="1:19" ht="15" customHeight="1">
      <c r="A1" s="692" t="s">
        <v>830</v>
      </c>
      <c r="B1" s="692"/>
      <c r="C1" s="692"/>
      <c r="D1" s="692"/>
      <c r="E1" s="692"/>
      <c r="F1" s="692"/>
      <c r="G1" s="692"/>
      <c r="H1" s="692"/>
      <c r="I1" s="692"/>
      <c r="J1" s="692"/>
      <c r="K1" s="692"/>
      <c r="L1" s="692"/>
      <c r="M1" s="692"/>
    </row>
    <row r="2" spans="1:19" ht="15" customHeight="1">
      <c r="A2" s="692"/>
      <c r="B2" s="692"/>
      <c r="C2" s="692"/>
      <c r="D2" s="692"/>
      <c r="E2" s="692"/>
      <c r="F2" s="692"/>
      <c r="G2" s="692"/>
      <c r="H2" s="692"/>
      <c r="I2" s="692"/>
      <c r="J2" s="692"/>
      <c r="K2" s="692"/>
      <c r="L2" s="692"/>
      <c r="M2" s="692"/>
    </row>
    <row r="3" spans="1:19" ht="55.2" customHeight="1">
      <c r="A3" s="692"/>
      <c r="B3" s="692"/>
      <c r="C3" s="692"/>
      <c r="D3" s="692"/>
      <c r="E3" s="692"/>
      <c r="F3" s="692"/>
      <c r="G3" s="692"/>
      <c r="H3" s="692"/>
      <c r="I3" s="692"/>
      <c r="J3" s="692"/>
      <c r="K3" s="692"/>
      <c r="L3" s="692"/>
      <c r="M3" s="692"/>
      <c r="O3" s="37"/>
    </row>
    <row r="4" spans="1:19" ht="15.75" customHeight="1">
      <c r="F4" s="3"/>
    </row>
    <row r="5" spans="1:19" ht="18" customHeight="1" thickBot="1">
      <c r="A5" s="172" t="s">
        <v>28</v>
      </c>
      <c r="B5" s="421" t="s">
        <v>925</v>
      </c>
      <c r="C5" s="421" t="s">
        <v>926</v>
      </c>
      <c r="E5" s="27" t="s">
        <v>28</v>
      </c>
      <c r="F5" s="3"/>
    </row>
    <row r="6" spans="1:19" ht="15.6">
      <c r="A6" s="414" t="s">
        <v>160</v>
      </c>
      <c r="B6" s="557">
        <v>39621</v>
      </c>
      <c r="C6" s="557">
        <v>66262</v>
      </c>
      <c r="D6" s="325"/>
    </row>
    <row r="7" spans="1:19" ht="15">
      <c r="A7" s="415" t="s">
        <v>29</v>
      </c>
      <c r="B7" s="558">
        <v>-18753</v>
      </c>
      <c r="C7" s="558">
        <v>-48238</v>
      </c>
      <c r="D7" s="326"/>
      <c r="E7" s="715" t="s">
        <v>101</v>
      </c>
      <c r="F7" s="715"/>
      <c r="G7" s="715"/>
      <c r="H7" s="715"/>
      <c r="J7" s="716" t="s">
        <v>102</v>
      </c>
      <c r="K7" s="716"/>
      <c r="L7" s="716"/>
      <c r="M7" s="716"/>
      <c r="P7" s="37"/>
      <c r="Q7" s="37"/>
      <c r="R7" s="37"/>
      <c r="S7" s="37"/>
    </row>
    <row r="8" spans="1:19" ht="15">
      <c r="A8" s="415" t="s">
        <v>30</v>
      </c>
      <c r="B8" s="558">
        <v>-3629</v>
      </c>
      <c r="C8" s="558">
        <v>-3919</v>
      </c>
      <c r="D8" s="326"/>
      <c r="E8" s="715"/>
      <c r="F8" s="715"/>
      <c r="G8" s="715"/>
      <c r="H8" s="715"/>
      <c r="J8" s="716"/>
      <c r="K8" s="716"/>
      <c r="L8" s="716"/>
      <c r="M8" s="716"/>
      <c r="P8" s="37"/>
      <c r="Q8" s="37"/>
      <c r="R8" s="37"/>
      <c r="S8" s="37"/>
    </row>
    <row r="9" spans="1:19" ht="15">
      <c r="A9" s="415" t="s">
        <v>31</v>
      </c>
      <c r="B9" s="558">
        <v>-7273</v>
      </c>
      <c r="C9" s="558">
        <v>-7286</v>
      </c>
      <c r="D9" s="326"/>
      <c r="E9" s="715"/>
      <c r="F9" s="715"/>
      <c r="G9" s="715"/>
      <c r="H9" s="715"/>
      <c r="J9" s="716"/>
      <c r="K9" s="716"/>
      <c r="L9" s="716"/>
      <c r="M9" s="716"/>
      <c r="P9" s="37"/>
      <c r="Q9" s="37"/>
      <c r="R9" s="37"/>
      <c r="S9" s="37"/>
    </row>
    <row r="10" spans="1:19" ht="15">
      <c r="A10" s="415" t="s">
        <v>32</v>
      </c>
      <c r="B10" s="558">
        <v>-2509</v>
      </c>
      <c r="C10" s="558">
        <v>-2383</v>
      </c>
      <c r="D10" s="326"/>
      <c r="P10" s="37"/>
      <c r="Q10" s="37"/>
      <c r="R10" s="37"/>
      <c r="S10" s="37"/>
    </row>
    <row r="11" spans="1:19" ht="18.75" customHeight="1">
      <c r="A11" s="416" t="s">
        <v>33</v>
      </c>
      <c r="B11" s="559">
        <v>3144</v>
      </c>
      <c r="C11" s="559">
        <v>-1764</v>
      </c>
      <c r="D11" s="326"/>
      <c r="E11" s="422" t="str">
        <f>B5</f>
        <v>S1 2021</v>
      </c>
      <c r="F11" s="422" t="str">
        <f>C5</f>
        <v>S1 2022</v>
      </c>
      <c r="G11" s="720">
        <f>(F12-E12)/ABS(E12)</f>
        <v>-0.74794830676351287</v>
      </c>
      <c r="H11" s="720"/>
      <c r="J11" s="423" t="str">
        <f>B5</f>
        <v>S1 2021</v>
      </c>
      <c r="K11" s="423" t="str">
        <f>C5</f>
        <v>S1 2022</v>
      </c>
      <c r="L11" s="717" t="s">
        <v>939</v>
      </c>
      <c r="M11" s="717"/>
      <c r="P11" s="37"/>
      <c r="Q11" s="34"/>
      <c r="R11" s="37"/>
      <c r="S11" s="37"/>
    </row>
    <row r="12" spans="1:19" ht="14.25" customHeight="1">
      <c r="A12" s="440" t="s">
        <v>43</v>
      </c>
      <c r="B12" s="562">
        <f>SUM(B6:B11)</f>
        <v>10601</v>
      </c>
      <c r="C12" s="562">
        <f>SUM(C6:C11)</f>
        <v>2672</v>
      </c>
      <c r="D12" s="325"/>
      <c r="E12" s="718">
        <f>B12</f>
        <v>10601</v>
      </c>
      <c r="F12" s="718">
        <f>C12</f>
        <v>2672</v>
      </c>
      <c r="G12" s="720"/>
      <c r="H12" s="720"/>
      <c r="J12" s="719">
        <f>B17</f>
        <v>4272</v>
      </c>
      <c r="K12" s="719">
        <f>C17</f>
        <v>-4496</v>
      </c>
      <c r="L12" s="717"/>
      <c r="M12" s="717"/>
      <c r="P12" s="37"/>
      <c r="Q12" s="34"/>
      <c r="R12" s="37"/>
      <c r="S12" s="37"/>
    </row>
    <row r="13" spans="1:19" ht="15" customHeight="1">
      <c r="A13" s="417" t="s">
        <v>602</v>
      </c>
      <c r="B13" s="558">
        <v>-541</v>
      </c>
      <c r="C13" s="558">
        <v>-993</v>
      </c>
      <c r="D13" s="327"/>
      <c r="E13" s="718"/>
      <c r="F13" s="718"/>
      <c r="G13" s="720"/>
      <c r="H13" s="720"/>
      <c r="J13" s="719"/>
      <c r="K13" s="719"/>
      <c r="L13" s="717"/>
      <c r="M13" s="717"/>
      <c r="P13" s="37"/>
      <c r="Q13" s="34"/>
      <c r="R13" s="37"/>
      <c r="S13" s="37"/>
    </row>
    <row r="14" spans="1:19" ht="15">
      <c r="A14" s="417" t="s">
        <v>757</v>
      </c>
      <c r="B14" s="558">
        <v>-5194</v>
      </c>
      <c r="C14" s="558">
        <v>-5534</v>
      </c>
      <c r="D14" s="326"/>
      <c r="P14" s="37"/>
      <c r="Q14" s="34"/>
      <c r="R14" s="37"/>
      <c r="S14" s="37"/>
    </row>
    <row r="15" spans="1:19" ht="15">
      <c r="A15" s="417" t="s">
        <v>758</v>
      </c>
      <c r="B15" s="558">
        <v>-502</v>
      </c>
      <c r="C15" s="558">
        <v>-253</v>
      </c>
      <c r="D15" s="327"/>
      <c r="E15" s="715" t="s">
        <v>103</v>
      </c>
      <c r="F15" s="715"/>
      <c r="G15" s="715"/>
      <c r="H15" s="715"/>
      <c r="J15" s="721" t="s">
        <v>104</v>
      </c>
      <c r="K15" s="721"/>
      <c r="L15" s="721"/>
      <c r="M15" s="721"/>
      <c r="P15" s="37"/>
      <c r="Q15" s="34"/>
      <c r="R15" s="37"/>
      <c r="S15" s="37"/>
    </row>
    <row r="16" spans="1:19" ht="15">
      <c r="A16" s="418" t="s">
        <v>34</v>
      </c>
      <c r="B16" s="560">
        <v>-92</v>
      </c>
      <c r="C16" s="560">
        <v>-388</v>
      </c>
      <c r="D16" s="327"/>
      <c r="E16" s="715"/>
      <c r="F16" s="715"/>
      <c r="G16" s="715"/>
      <c r="H16" s="715"/>
      <c r="J16" s="721"/>
      <c r="K16" s="721"/>
      <c r="L16" s="721"/>
      <c r="M16" s="721"/>
      <c r="P16" s="37"/>
      <c r="Q16" s="38"/>
      <c r="R16" s="37"/>
      <c r="S16" s="37"/>
    </row>
    <row r="17" spans="1:19" ht="15.6">
      <c r="A17" s="441" t="s">
        <v>42</v>
      </c>
      <c r="B17" s="563">
        <f>SUM(B12:B16)</f>
        <v>4272</v>
      </c>
      <c r="C17" s="563">
        <f>SUM(C12:C16)</f>
        <v>-4496</v>
      </c>
      <c r="D17" s="325"/>
      <c r="E17" s="715"/>
      <c r="F17" s="715"/>
      <c r="G17" s="715"/>
      <c r="H17" s="715"/>
      <c r="J17" s="721"/>
      <c r="K17" s="721"/>
      <c r="L17" s="721"/>
      <c r="M17" s="721"/>
      <c r="P17" s="37"/>
      <c r="Q17" s="34"/>
      <c r="R17" s="37"/>
      <c r="S17" s="37"/>
    </row>
    <row r="18" spans="1:19">
      <c r="A18" s="417" t="s">
        <v>35</v>
      </c>
      <c r="B18" s="558">
        <v>-754</v>
      </c>
      <c r="C18" s="558">
        <v>-728</v>
      </c>
      <c r="P18" s="37"/>
      <c r="Q18" s="34"/>
      <c r="R18" s="37"/>
      <c r="S18" s="37"/>
    </row>
    <row r="19" spans="1:19" ht="15.6" customHeight="1">
      <c r="A19" s="417" t="s">
        <v>859</v>
      </c>
      <c r="B19" s="558">
        <v>-1016</v>
      </c>
      <c r="C19" s="558">
        <v>502</v>
      </c>
      <c r="E19" s="422" t="str">
        <f>B5</f>
        <v>S1 2021</v>
      </c>
      <c r="F19" s="422" t="str">
        <f>C5</f>
        <v>S1 2022</v>
      </c>
      <c r="G19" s="720" t="s">
        <v>939</v>
      </c>
      <c r="H19" s="720"/>
      <c r="J19" s="423" t="str">
        <f>B5</f>
        <v>S1 2021</v>
      </c>
      <c r="K19" s="423" t="str">
        <f>C5</f>
        <v>S1 2022</v>
      </c>
      <c r="L19" s="717" t="s">
        <v>939</v>
      </c>
      <c r="M19" s="717"/>
      <c r="P19" s="37"/>
      <c r="Q19" s="34"/>
      <c r="R19" s="37"/>
      <c r="S19" s="37"/>
    </row>
    <row r="20" spans="1:19" ht="13.95" customHeight="1">
      <c r="A20" s="416" t="s">
        <v>36</v>
      </c>
      <c r="B20" s="559">
        <v>2631</v>
      </c>
      <c r="C20" s="559">
        <v>-2721</v>
      </c>
      <c r="E20" s="718">
        <f>B21</f>
        <v>861</v>
      </c>
      <c r="F20" s="718">
        <f>C21</f>
        <v>-2947</v>
      </c>
      <c r="G20" s="720"/>
      <c r="H20" s="720"/>
      <c r="J20" s="722">
        <f>B22</f>
        <v>5133</v>
      </c>
      <c r="K20" s="719">
        <f>C22</f>
        <v>-7443</v>
      </c>
      <c r="L20" s="717"/>
      <c r="M20" s="717"/>
      <c r="P20" s="37"/>
      <c r="Q20" s="34"/>
      <c r="R20" s="37"/>
      <c r="S20" s="37"/>
    </row>
    <row r="21" spans="1:19" ht="14.25" customHeight="1">
      <c r="A21" s="442" t="s">
        <v>37</v>
      </c>
      <c r="B21" s="564">
        <f>SUM(B18:B20)</f>
        <v>861</v>
      </c>
      <c r="C21" s="564">
        <f>SUM(C18:C20)</f>
        <v>-2947</v>
      </c>
      <c r="E21" s="718"/>
      <c r="F21" s="718"/>
      <c r="G21" s="720"/>
      <c r="H21" s="720"/>
      <c r="J21" s="722"/>
      <c r="K21" s="719"/>
      <c r="L21" s="717"/>
      <c r="M21" s="717"/>
      <c r="P21" s="37"/>
      <c r="Q21" s="34"/>
      <c r="R21" s="37"/>
      <c r="S21" s="37"/>
    </row>
    <row r="22" spans="1:19" ht="14.25" customHeight="1">
      <c r="A22" s="443" t="s">
        <v>38</v>
      </c>
      <c r="B22" s="563">
        <f>B17+B21</f>
        <v>5133</v>
      </c>
      <c r="C22" s="563">
        <f>C21+C17</f>
        <v>-7443</v>
      </c>
      <c r="P22" s="37"/>
      <c r="Q22" s="38"/>
      <c r="R22" s="37"/>
      <c r="S22" s="37"/>
    </row>
    <row r="23" spans="1:19">
      <c r="A23" s="415" t="s">
        <v>39</v>
      </c>
      <c r="B23" s="558">
        <v>-1458</v>
      </c>
      <c r="C23" s="558">
        <v>1840</v>
      </c>
      <c r="F23" s="2" t="s">
        <v>89</v>
      </c>
      <c r="P23" s="37"/>
      <c r="Q23" s="34"/>
      <c r="R23" s="37"/>
      <c r="S23" s="37"/>
    </row>
    <row r="24" spans="1:19" ht="13.5" customHeight="1">
      <c r="A24" s="415" t="s">
        <v>97</v>
      </c>
      <c r="B24" s="558">
        <v>344</v>
      </c>
      <c r="C24" s="558">
        <v>444</v>
      </c>
      <c r="E24" s="715" t="s">
        <v>922</v>
      </c>
      <c r="F24" s="715"/>
      <c r="G24" s="715"/>
      <c r="H24" s="715"/>
      <c r="J24" s="716" t="s">
        <v>105</v>
      </c>
      <c r="K24" s="716"/>
      <c r="L24" s="716"/>
      <c r="M24" s="716"/>
      <c r="P24" s="37"/>
      <c r="Q24" s="34"/>
      <c r="R24" s="37"/>
      <c r="S24" s="37"/>
    </row>
    <row r="25" spans="1:19" ht="13.5" customHeight="1" thickBot="1">
      <c r="A25" s="232" t="s">
        <v>969</v>
      </c>
      <c r="B25" s="561">
        <v>-3</v>
      </c>
      <c r="C25" s="561">
        <v>4</v>
      </c>
      <c r="E25" s="715"/>
      <c r="F25" s="715"/>
      <c r="G25" s="715"/>
      <c r="H25" s="715"/>
      <c r="J25" s="716"/>
      <c r="K25" s="716"/>
      <c r="L25" s="716"/>
      <c r="M25" s="716"/>
      <c r="P25" s="37"/>
      <c r="Q25" s="34"/>
      <c r="R25" s="37"/>
      <c r="S25" s="37"/>
    </row>
    <row r="26" spans="1:19">
      <c r="A26" s="444" t="s">
        <v>41</v>
      </c>
      <c r="B26" s="565">
        <f>SUM(B22:B25)</f>
        <v>4016</v>
      </c>
      <c r="C26" s="565">
        <f>SUM(C22:C25)</f>
        <v>-5155</v>
      </c>
      <c r="D26" s="43"/>
      <c r="E26" s="715"/>
      <c r="F26" s="715"/>
      <c r="G26" s="715"/>
      <c r="H26" s="715"/>
      <c r="J26" s="716"/>
      <c r="K26" s="716"/>
      <c r="L26" s="716"/>
      <c r="M26" s="716"/>
      <c r="P26" s="37"/>
      <c r="Q26" s="34"/>
      <c r="R26" s="37"/>
      <c r="S26" s="37"/>
    </row>
    <row r="27" spans="1:19">
      <c r="A27" s="445" t="s">
        <v>40</v>
      </c>
      <c r="B27" s="566">
        <v>4172</v>
      </c>
      <c r="C27" s="566">
        <v>-5293</v>
      </c>
      <c r="E27" s="715"/>
      <c r="F27" s="715"/>
      <c r="G27" s="715"/>
      <c r="H27" s="715"/>
      <c r="J27" s="716"/>
      <c r="K27" s="716"/>
      <c r="L27" s="716"/>
      <c r="M27" s="716"/>
      <c r="P27" s="37"/>
      <c r="Q27" s="38"/>
      <c r="R27" s="37"/>
      <c r="S27" s="37"/>
    </row>
    <row r="28" spans="1:19">
      <c r="A28" s="415" t="s">
        <v>615</v>
      </c>
      <c r="B28" s="558">
        <v>-156</v>
      </c>
      <c r="C28" s="558">
        <v>138</v>
      </c>
      <c r="P28" s="37"/>
      <c r="Q28" s="38"/>
      <c r="R28" s="37"/>
      <c r="S28" s="37"/>
    </row>
    <row r="29" spans="1:19" ht="16.5" customHeight="1" thickBot="1">
      <c r="A29" s="419"/>
      <c r="B29" s="567"/>
      <c r="C29" s="529"/>
      <c r="E29" s="422" t="str">
        <f>B5</f>
        <v>S1 2021</v>
      </c>
      <c r="F29" s="422" t="str">
        <f>C5</f>
        <v>S1 2022</v>
      </c>
      <c r="G29" s="720" t="s">
        <v>939</v>
      </c>
      <c r="H29" s="720"/>
      <c r="J29" s="423" t="str">
        <f>B5</f>
        <v>S1 2021</v>
      </c>
      <c r="K29" s="423" t="str">
        <f>C5</f>
        <v>S1 2022</v>
      </c>
      <c r="L29" s="717" t="s">
        <v>939</v>
      </c>
      <c r="M29" s="717"/>
      <c r="P29" s="37"/>
      <c r="Q29" s="37"/>
      <c r="R29" s="37"/>
    </row>
    <row r="30" spans="1:19" ht="13.95" customHeight="1">
      <c r="A30" s="441" t="s">
        <v>98</v>
      </c>
      <c r="B30" s="650"/>
      <c r="C30" s="530"/>
      <c r="E30" s="718">
        <f>B33</f>
        <v>3740</v>
      </c>
      <c r="F30" s="718">
        <f>C33</f>
        <v>-1312</v>
      </c>
      <c r="G30" s="720"/>
      <c r="H30" s="720"/>
      <c r="J30" s="722">
        <f>B27</f>
        <v>4172</v>
      </c>
      <c r="K30" s="719">
        <f>C27</f>
        <v>-5293</v>
      </c>
      <c r="L30" s="717"/>
      <c r="M30" s="717"/>
      <c r="P30" s="37"/>
      <c r="Q30" s="37"/>
      <c r="R30" s="37"/>
    </row>
    <row r="31" spans="1:19" ht="13.95" customHeight="1">
      <c r="A31" s="420" t="s">
        <v>604</v>
      </c>
      <c r="B31" s="651">
        <v>1.25</v>
      </c>
      <c r="C31" s="666">
        <v>-1.62</v>
      </c>
      <c r="E31" s="718"/>
      <c r="F31" s="718"/>
      <c r="G31" s="720"/>
      <c r="H31" s="720"/>
      <c r="J31" s="722"/>
      <c r="K31" s="719"/>
      <c r="L31" s="717"/>
      <c r="M31" s="717"/>
      <c r="P31" s="37"/>
      <c r="Q31" s="37"/>
      <c r="R31" s="37"/>
    </row>
    <row r="32" spans="1:19" ht="13.95" customHeight="1">
      <c r="A32" s="523"/>
      <c r="B32" s="652"/>
      <c r="C32" s="531"/>
      <c r="E32" s="519"/>
      <c r="F32" s="519"/>
      <c r="G32" s="517"/>
      <c r="H32" s="517"/>
      <c r="J32" s="520"/>
      <c r="K32" s="521"/>
      <c r="L32" s="518"/>
      <c r="M32" s="518"/>
      <c r="P32" s="37"/>
      <c r="Q32" s="37"/>
      <c r="R32" s="37"/>
    </row>
    <row r="33" spans="1:19">
      <c r="A33" s="445" t="s">
        <v>856</v>
      </c>
      <c r="B33" s="649">
        <v>3740</v>
      </c>
      <c r="C33" s="649">
        <v>-1312</v>
      </c>
      <c r="E33" s="266"/>
      <c r="P33" s="37"/>
      <c r="Q33" s="37"/>
      <c r="R33" s="37"/>
    </row>
    <row r="34" spans="1:19" ht="14.4">
      <c r="A34" s="42"/>
      <c r="P34" s="37"/>
      <c r="Q34" s="37"/>
      <c r="R34" s="37"/>
    </row>
    <row r="35" spans="1:19" ht="14.4">
      <c r="A35" s="424"/>
      <c r="B35" s="41"/>
      <c r="C35" s="41"/>
      <c r="D35" s="26"/>
      <c r="P35" s="37"/>
      <c r="Q35" s="35"/>
      <c r="R35" s="37"/>
      <c r="S35" s="37"/>
    </row>
    <row r="36" spans="1:19" ht="14.4">
      <c r="A36" s="424" t="s">
        <v>825</v>
      </c>
      <c r="P36" s="37"/>
      <c r="Q36" s="39"/>
      <c r="R36" s="37"/>
      <c r="S36" s="37"/>
    </row>
    <row r="37" spans="1:19" ht="14.4">
      <c r="A37" s="522" t="s">
        <v>854</v>
      </c>
      <c r="P37" s="37"/>
      <c r="Q37" s="37"/>
      <c r="R37" s="37"/>
      <c r="S37" s="37"/>
    </row>
    <row r="38" spans="1:19">
      <c r="A38" s="7" t="s">
        <v>855</v>
      </c>
      <c r="P38" s="37"/>
      <c r="Q38" s="37"/>
      <c r="R38" s="37"/>
      <c r="S38" s="37"/>
    </row>
    <row r="39" spans="1:19">
      <c r="P39" s="37"/>
      <c r="Q39" s="37"/>
      <c r="R39" s="37"/>
      <c r="S39" s="37"/>
    </row>
    <row r="40" spans="1:19">
      <c r="P40" s="37"/>
      <c r="Q40" s="37"/>
      <c r="R40" s="37"/>
      <c r="S40" s="37"/>
    </row>
    <row r="41" spans="1:19">
      <c r="P41" s="37"/>
      <c r="Q41" s="37"/>
      <c r="R41" s="37"/>
      <c r="S41" s="37"/>
    </row>
    <row r="42" spans="1:19">
      <c r="A42" s="12"/>
      <c r="P42" s="37"/>
      <c r="Q42" s="37"/>
      <c r="R42" s="37"/>
      <c r="S42" s="37"/>
    </row>
    <row r="58" spans="1:1" ht="17.399999999999999">
      <c r="A58" s="10"/>
    </row>
  </sheetData>
  <mergeCells count="25">
    <mergeCell ref="E24:H27"/>
    <mergeCell ref="J24:M27"/>
    <mergeCell ref="G29:H31"/>
    <mergeCell ref="L29:M31"/>
    <mergeCell ref="E30:E31"/>
    <mergeCell ref="F30:F31"/>
    <mergeCell ref="J30:J31"/>
    <mergeCell ref="K30:K31"/>
    <mergeCell ref="E15:H17"/>
    <mergeCell ref="J15:M17"/>
    <mergeCell ref="L19:M21"/>
    <mergeCell ref="E20:E21"/>
    <mergeCell ref="F20:F21"/>
    <mergeCell ref="J20:J21"/>
    <mergeCell ref="K20:K21"/>
    <mergeCell ref="G19:H21"/>
    <mergeCell ref="A1:M3"/>
    <mergeCell ref="E7:H9"/>
    <mergeCell ref="J7:M9"/>
    <mergeCell ref="L11:M13"/>
    <mergeCell ref="E12:E13"/>
    <mergeCell ref="F12:F13"/>
    <mergeCell ref="J12:J13"/>
    <mergeCell ref="K12:K13"/>
    <mergeCell ref="G11:H13"/>
  </mergeCells>
  <pageMargins left="0.70866141732283472" right="0.70866141732283472" top="0.74803149606299213" bottom="0.74803149606299213" header="0.31496062992125984" footer="0.31496062992125984"/>
  <pageSetup paperSize="9"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67"/>
  <sheetViews>
    <sheetView showGridLines="0" zoomScale="85" zoomScaleNormal="85" workbookViewId="0">
      <selection sqref="A1:F3"/>
    </sheetView>
  </sheetViews>
  <sheetFormatPr baseColWidth="10" defaultColWidth="11.44140625" defaultRowHeight="13.8"/>
  <cols>
    <col min="1" max="1" width="64.33203125" style="7" customWidth="1"/>
    <col min="2" max="3" width="15.5546875" style="1" customWidth="1"/>
    <col min="4" max="5" width="11.44140625" style="2"/>
    <col min="6" max="6" width="35.5546875" style="2" bestFit="1" customWidth="1"/>
    <col min="7" max="7" width="18.5546875" style="2" bestFit="1" customWidth="1"/>
    <col min="8" max="16384" width="11.44140625" style="2"/>
  </cols>
  <sheetData>
    <row r="1" spans="1:10" ht="15" customHeight="1">
      <c r="A1" s="692" t="s">
        <v>857</v>
      </c>
      <c r="B1" s="692"/>
      <c r="C1" s="692"/>
      <c r="D1" s="692"/>
      <c r="E1" s="692"/>
      <c r="F1" s="692"/>
      <c r="G1" s="5"/>
      <c r="H1" s="5"/>
      <c r="I1" s="6"/>
      <c r="J1" s="6"/>
    </row>
    <row r="2" spans="1:10" ht="15" customHeight="1">
      <c r="A2" s="692"/>
      <c r="B2" s="692"/>
      <c r="C2" s="692"/>
      <c r="D2" s="692"/>
      <c r="E2" s="692"/>
      <c r="F2" s="692"/>
      <c r="G2" s="5"/>
      <c r="H2" s="5"/>
      <c r="I2" s="6"/>
      <c r="J2" s="6"/>
    </row>
    <row r="3" spans="1:10" ht="55.2" customHeight="1">
      <c r="A3" s="692"/>
      <c r="B3" s="692"/>
      <c r="C3" s="692"/>
      <c r="D3" s="692"/>
      <c r="E3" s="692"/>
      <c r="F3" s="692"/>
      <c r="G3" s="5"/>
      <c r="H3" s="5"/>
      <c r="I3" s="6"/>
      <c r="J3" s="6"/>
    </row>
    <row r="4" spans="1:10" ht="15" customHeight="1">
      <c r="D4" s="6"/>
      <c r="E4" s="6"/>
      <c r="F4" s="6"/>
      <c r="G4" s="6"/>
      <c r="H4" s="6"/>
      <c r="I4" s="6"/>
      <c r="J4" s="6"/>
    </row>
    <row r="5" spans="1:10" ht="15" customHeight="1">
      <c r="A5" s="44" t="s">
        <v>44</v>
      </c>
      <c r="D5" s="6"/>
      <c r="E5" s="6"/>
      <c r="F5" s="6"/>
      <c r="G5" s="6"/>
      <c r="H5" s="6"/>
      <c r="I5" s="6"/>
      <c r="J5" s="6"/>
    </row>
    <row r="6" spans="1:10">
      <c r="D6" s="6"/>
      <c r="E6" s="6"/>
      <c r="F6" s="6"/>
      <c r="G6" s="6"/>
      <c r="H6" s="6"/>
      <c r="I6" s="6"/>
      <c r="J6" s="6"/>
    </row>
    <row r="7" spans="1:10" ht="15" thickBot="1">
      <c r="A7" s="172" t="s">
        <v>28</v>
      </c>
      <c r="B7" s="233">
        <v>44561</v>
      </c>
      <c r="C7" s="233">
        <v>44742</v>
      </c>
      <c r="H7" s="8"/>
    </row>
    <row r="8" spans="1:10">
      <c r="A8" s="393" t="s">
        <v>3</v>
      </c>
      <c r="B8" s="395">
        <v>10945</v>
      </c>
      <c r="C8" s="395">
        <v>10820</v>
      </c>
      <c r="F8" s="75"/>
      <c r="G8" s="9"/>
      <c r="H8" s="9"/>
    </row>
    <row r="9" spans="1:10">
      <c r="A9" s="235" t="s">
        <v>46</v>
      </c>
      <c r="B9" s="397">
        <v>10221</v>
      </c>
      <c r="C9" s="397">
        <v>10509</v>
      </c>
      <c r="G9" s="9"/>
      <c r="H9" s="9"/>
    </row>
    <row r="10" spans="1:10" ht="26.1" customHeight="1">
      <c r="A10" s="235" t="s">
        <v>760</v>
      </c>
      <c r="B10" s="398">
        <v>98237</v>
      </c>
      <c r="C10" s="398">
        <v>98647</v>
      </c>
      <c r="D10" s="9"/>
      <c r="G10" s="9"/>
      <c r="H10" s="9"/>
    </row>
    <row r="11" spans="1:10" ht="26.4">
      <c r="A11" s="235" t="s">
        <v>759</v>
      </c>
      <c r="B11" s="398">
        <v>62132</v>
      </c>
      <c r="C11" s="398">
        <v>62816</v>
      </c>
      <c r="G11" s="9"/>
      <c r="H11" s="9"/>
    </row>
    <row r="12" spans="1:10">
      <c r="A12" s="235" t="s">
        <v>47</v>
      </c>
      <c r="B12" s="398">
        <v>6881</v>
      </c>
      <c r="C12" s="398">
        <v>6820</v>
      </c>
      <c r="G12" s="9"/>
      <c r="H12" s="9"/>
    </row>
    <row r="13" spans="1:10">
      <c r="A13" s="235" t="s">
        <v>761</v>
      </c>
      <c r="B13" s="397">
        <v>8084</v>
      </c>
      <c r="C13" s="397">
        <v>9681</v>
      </c>
      <c r="G13" s="9"/>
      <c r="H13" s="9"/>
    </row>
    <row r="14" spans="1:10">
      <c r="A14" s="235" t="s">
        <v>48</v>
      </c>
      <c r="B14" s="397">
        <v>55609</v>
      </c>
      <c r="C14" s="397">
        <v>53787</v>
      </c>
      <c r="D14" s="9"/>
      <c r="G14" s="9"/>
      <c r="H14" s="9"/>
    </row>
    <row r="15" spans="1:10">
      <c r="A15" s="235" t="s">
        <v>92</v>
      </c>
      <c r="B15" s="397">
        <v>2092</v>
      </c>
      <c r="C15" s="397">
        <v>2700</v>
      </c>
      <c r="G15" s="9"/>
      <c r="H15" s="9"/>
    </row>
    <row r="16" spans="1:10">
      <c r="A16" s="399" t="s">
        <v>762</v>
      </c>
      <c r="B16" s="401">
        <v>1667</v>
      </c>
      <c r="C16" s="401">
        <v>2870</v>
      </c>
      <c r="G16" s="9"/>
      <c r="H16" s="9"/>
    </row>
    <row r="17" spans="1:8" ht="14.4" thickBot="1">
      <c r="A17" s="446" t="s">
        <v>49</v>
      </c>
      <c r="B17" s="448">
        <f>SUM(B8:B16)</f>
        <v>255868</v>
      </c>
      <c r="C17" s="448">
        <f>SUM(C8:C16)</f>
        <v>258650</v>
      </c>
      <c r="E17" s="175"/>
      <c r="G17" s="9"/>
      <c r="H17" s="9"/>
    </row>
    <row r="18" spans="1:8">
      <c r="A18" s="402" t="s">
        <v>50</v>
      </c>
      <c r="B18" s="403">
        <v>16197</v>
      </c>
      <c r="C18" s="403">
        <v>16484</v>
      </c>
    </row>
    <row r="19" spans="1:8">
      <c r="A19" s="404" t="s">
        <v>51</v>
      </c>
      <c r="B19" s="397">
        <v>22235</v>
      </c>
      <c r="C19" s="397">
        <v>20624</v>
      </c>
    </row>
    <row r="20" spans="1:8">
      <c r="A20" s="404" t="s">
        <v>52</v>
      </c>
      <c r="B20" s="397">
        <v>39937</v>
      </c>
      <c r="C20" s="397">
        <v>86541</v>
      </c>
    </row>
    <row r="21" spans="1:8">
      <c r="A21" s="404" t="s">
        <v>53</v>
      </c>
      <c r="B21" s="397">
        <v>544</v>
      </c>
      <c r="C21" s="397">
        <v>1032</v>
      </c>
    </row>
    <row r="22" spans="1:8">
      <c r="A22" s="404" t="s">
        <v>99</v>
      </c>
      <c r="B22" s="397">
        <v>16197</v>
      </c>
      <c r="C22" s="397">
        <v>12964</v>
      </c>
      <c r="F22" s="37"/>
    </row>
    <row r="23" spans="1:8">
      <c r="A23" s="405" t="s">
        <v>54</v>
      </c>
      <c r="B23" s="401">
        <v>9919</v>
      </c>
      <c r="C23" s="401">
        <v>7418</v>
      </c>
    </row>
    <row r="24" spans="1:8" ht="14.4" thickBot="1">
      <c r="A24" s="449" t="s">
        <v>55</v>
      </c>
      <c r="B24" s="450">
        <f>SUM(B18:B23)</f>
        <v>105029</v>
      </c>
      <c r="C24" s="450">
        <f>SUM(C18:C23)</f>
        <v>145063</v>
      </c>
      <c r="E24" s="306"/>
    </row>
    <row r="25" spans="1:8" ht="14.4" thickBot="1">
      <c r="A25" s="451" t="s">
        <v>56</v>
      </c>
      <c r="B25" s="452">
        <v>69</v>
      </c>
      <c r="C25" s="452">
        <v>74</v>
      </c>
    </row>
    <row r="26" spans="1:8">
      <c r="A26" s="453" t="s">
        <v>57</v>
      </c>
      <c r="B26" s="454">
        <f>B17+B24+B25</f>
        <v>360966</v>
      </c>
      <c r="C26" s="454">
        <f>C17+C24+C25</f>
        <v>403787</v>
      </c>
    </row>
    <row r="29" spans="1:8" ht="17.399999999999999">
      <c r="A29" s="44" t="s">
        <v>45</v>
      </c>
    </row>
    <row r="31" spans="1:8" ht="15" thickBot="1">
      <c r="A31" s="172" t="s">
        <v>28</v>
      </c>
      <c r="B31" s="233">
        <f>B7</f>
        <v>44561</v>
      </c>
      <c r="C31" s="233">
        <f>C7</f>
        <v>44742</v>
      </c>
    </row>
    <row r="32" spans="1:8">
      <c r="A32" s="406" t="s">
        <v>4</v>
      </c>
      <c r="B32" s="407">
        <v>1619</v>
      </c>
      <c r="C32" s="407">
        <v>1934</v>
      </c>
    </row>
    <row r="33" spans="1:6">
      <c r="A33" s="405" t="s">
        <v>58</v>
      </c>
      <c r="B33" s="408">
        <v>48592</v>
      </c>
      <c r="C33" s="408">
        <v>57173</v>
      </c>
    </row>
    <row r="34" spans="1:6">
      <c r="A34" s="455" t="s">
        <v>59</v>
      </c>
      <c r="B34" s="456">
        <f>B32+B33</f>
        <v>50211</v>
      </c>
      <c r="C34" s="456">
        <f>C32+C33</f>
        <v>59107</v>
      </c>
    </row>
    <row r="35" spans="1:6">
      <c r="A35" s="236" t="s">
        <v>763</v>
      </c>
      <c r="B35" s="409">
        <v>11778</v>
      </c>
      <c r="C35" s="409">
        <v>12211</v>
      </c>
    </row>
    <row r="36" spans="1:6">
      <c r="A36" s="455" t="s">
        <v>60</v>
      </c>
      <c r="B36" s="456">
        <f>B34+B35</f>
        <v>61989</v>
      </c>
      <c r="C36" s="456">
        <f>C34+C35</f>
        <v>71318</v>
      </c>
    </row>
    <row r="37" spans="1:6" ht="26.4">
      <c r="A37" s="410" t="s">
        <v>61</v>
      </c>
      <c r="B37" s="412">
        <v>62067</v>
      </c>
      <c r="C37" s="412">
        <v>57821</v>
      </c>
    </row>
    <row r="38" spans="1:6">
      <c r="A38" s="404" t="s">
        <v>62</v>
      </c>
      <c r="B38" s="413">
        <v>21716</v>
      </c>
      <c r="C38" s="413">
        <v>12402</v>
      </c>
    </row>
    <row r="39" spans="1:6">
      <c r="A39" s="405" t="s">
        <v>63</v>
      </c>
      <c r="B39" s="408">
        <v>5442</v>
      </c>
      <c r="C39" s="408">
        <v>5563</v>
      </c>
    </row>
    <row r="40" spans="1:6">
      <c r="A40" s="457" t="s">
        <v>64</v>
      </c>
      <c r="B40" s="456">
        <f>SUM(B37:B39)</f>
        <v>89225</v>
      </c>
      <c r="C40" s="456">
        <f>SUM(C37:C39)</f>
        <v>75786</v>
      </c>
    </row>
    <row r="41" spans="1:6" ht="26.4">
      <c r="A41" s="410" t="s">
        <v>65</v>
      </c>
      <c r="B41" s="411">
        <v>48853</v>
      </c>
      <c r="C41" s="411">
        <v>49072</v>
      </c>
      <c r="D41" s="40"/>
    </row>
    <row r="42" spans="1:6">
      <c r="A42" s="404" t="s">
        <v>66</v>
      </c>
      <c r="B42" s="396">
        <v>56543</v>
      </c>
      <c r="C42" s="396">
        <v>68074</v>
      </c>
    </row>
    <row r="43" spans="1:6">
      <c r="A43" s="404" t="s">
        <v>67</v>
      </c>
      <c r="B43" s="396">
        <v>4816</v>
      </c>
      <c r="C43" s="396">
        <v>5302</v>
      </c>
      <c r="F43" s="9"/>
    </row>
    <row r="44" spans="1:6">
      <c r="A44" s="405" t="s">
        <v>68</v>
      </c>
      <c r="B44" s="400">
        <v>2401</v>
      </c>
      <c r="C44" s="400">
        <v>2284</v>
      </c>
    </row>
    <row r="45" spans="1:6" ht="14.4" thickBot="1">
      <c r="A45" s="457" t="s">
        <v>69</v>
      </c>
      <c r="B45" s="456">
        <f>SUM(B40:B44)</f>
        <v>201838</v>
      </c>
      <c r="C45" s="456">
        <f>SUM(C40:C44)</f>
        <v>200518</v>
      </c>
    </row>
    <row r="46" spans="1:6">
      <c r="A46" s="393" t="s">
        <v>70</v>
      </c>
      <c r="B46" s="394">
        <v>6836</v>
      </c>
      <c r="C46" s="394">
        <v>9848</v>
      </c>
    </row>
    <row r="47" spans="1:6">
      <c r="A47" s="404" t="s">
        <v>71</v>
      </c>
      <c r="B47" s="396">
        <v>19565</v>
      </c>
      <c r="C47" s="396">
        <v>15949</v>
      </c>
    </row>
    <row r="48" spans="1:6">
      <c r="A48" s="404" t="s">
        <v>72</v>
      </c>
      <c r="B48" s="396">
        <v>45014</v>
      </c>
      <c r="C48" s="396">
        <v>75193</v>
      </c>
    </row>
    <row r="49" spans="1:6">
      <c r="A49" s="404" t="s">
        <v>73</v>
      </c>
      <c r="B49" s="396">
        <v>446</v>
      </c>
      <c r="C49" s="396">
        <v>861</v>
      </c>
    </row>
    <row r="50" spans="1:6">
      <c r="A50" s="405" t="s">
        <v>74</v>
      </c>
      <c r="B50" s="400">
        <v>25248</v>
      </c>
      <c r="C50" s="400">
        <v>30070</v>
      </c>
    </row>
    <row r="51" spans="1:6" ht="14.4" thickBot="1">
      <c r="A51" s="446" t="s">
        <v>75</v>
      </c>
      <c r="B51" s="447">
        <f>SUM(B46:B50)</f>
        <v>97109</v>
      </c>
      <c r="C51" s="447">
        <f>SUM(C46:C50)</f>
        <v>131921</v>
      </c>
    </row>
    <row r="52" spans="1:6" ht="14.4" thickBot="1">
      <c r="A52" s="457" t="s">
        <v>764</v>
      </c>
      <c r="B52" s="456">
        <v>30</v>
      </c>
      <c r="C52" s="456">
        <v>30</v>
      </c>
    </row>
    <row r="53" spans="1:6">
      <c r="A53" s="444" t="s">
        <v>76</v>
      </c>
      <c r="B53" s="458">
        <f>B36+B45+B51+B52</f>
        <v>360966</v>
      </c>
      <c r="C53" s="458">
        <f>C36+C45+C51+C52</f>
        <v>403787</v>
      </c>
    </row>
    <row r="55" spans="1:6" ht="14.25" customHeight="1">
      <c r="A55" s="723"/>
      <c r="B55" s="723"/>
      <c r="C55" s="723"/>
      <c r="D55" s="723"/>
      <c r="E55" s="723"/>
      <c r="F55" s="723"/>
    </row>
    <row r="56" spans="1:6" ht="14.25" customHeight="1">
      <c r="A56" s="163"/>
      <c r="B56" s="174"/>
      <c r="C56" s="174"/>
      <c r="D56" s="174"/>
      <c r="E56" s="174"/>
      <c r="F56" s="174"/>
    </row>
    <row r="57" spans="1:6" ht="14.25" customHeight="1"/>
    <row r="58" spans="1:6" ht="14.25" customHeight="1"/>
    <row r="59" spans="1:6" ht="14.25" customHeight="1"/>
    <row r="60" spans="1:6" ht="14.25" customHeight="1">
      <c r="A60" s="10"/>
    </row>
    <row r="61" spans="1:6" ht="14.25" customHeight="1"/>
    <row r="62" spans="1:6" ht="14.25" customHeight="1"/>
    <row r="63" spans="1:6" ht="14.25" customHeight="1"/>
    <row r="64" spans="1:6" ht="14.25" customHeight="1"/>
    <row r="65" ht="14.25" customHeight="1"/>
    <row r="66" ht="14.25" customHeight="1"/>
    <row r="67" ht="14.25" customHeight="1"/>
  </sheetData>
  <mergeCells count="2">
    <mergeCell ref="A1:F3"/>
    <mergeCell ref="A55:F55"/>
  </mergeCells>
  <pageMargins left="0.70866141732283472" right="1.1023622047244095" top="0.47244094488188981" bottom="0.31496062992125984" header="0.31496062992125984" footer="0.31496062992125984"/>
  <pageSetup paperSize="9" scale="60" orientation="landscape" r:id="rId1"/>
  <ignoredErrors>
    <ignoredError sqref="C17"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B9CF1F67B5539419C7CC9040C3AE0D2" ma:contentTypeVersion="18" ma:contentTypeDescription="Crée un document." ma:contentTypeScope="" ma:versionID="03fd7fd90a1794a0f14b00804bd203a1">
  <xsd:schema xmlns:xsd="http://www.w3.org/2001/XMLSchema" xmlns:xs="http://www.w3.org/2001/XMLSchema" xmlns:p="http://schemas.microsoft.com/office/2006/metadata/properties" xmlns:ns2="29a76da3-23bc-4d6a-ad4f-65033a03e763" xmlns:ns3="e2fbd1de-3a53-49af-b5dd-99430bb2e44a" targetNamespace="http://schemas.microsoft.com/office/2006/metadata/properties" ma:root="true" ma:fieldsID="d3fb400e8a6b4bc601f884aa68f6ba6b" ns2:_="" ns3:_="">
    <xsd:import namespace="29a76da3-23bc-4d6a-ad4f-65033a03e763"/>
    <xsd:import namespace="e2fbd1de-3a53-49af-b5dd-99430bb2e44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Location" minOccurs="0"/>
                <xsd:element ref="ns2:MediaServiceAutoKeyPoints" minOccurs="0"/>
                <xsd:element ref="ns2:MediaServiceKeyPoint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a76da3-23bc-4d6a-ad4f-65033a03e7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Balises d’images" ma:readOnly="false" ma:fieldId="{5cf76f15-5ced-4ddc-b409-7134ff3c332f}" ma:taxonomyMulti="true" ma:sspId="b4a94685-dace-4006-9151-2de8d36fbac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2fbd1de-3a53-49af-b5dd-99430bb2e44a" elementFormDefault="qualified">
    <xsd:import namespace="http://schemas.microsoft.com/office/2006/documentManagement/types"/>
    <xsd:import namespace="http://schemas.microsoft.com/office/infopath/2007/PartnerControls"/>
    <xsd:element name="SharedWithUsers" ma:index="15"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Partagé avec détails" ma:internalName="SharedWithDetails" ma:readOnly="true">
      <xsd:simpleType>
        <xsd:restriction base="dms:Note">
          <xsd:maxLength value="255"/>
        </xsd:restriction>
      </xsd:simpleType>
    </xsd:element>
    <xsd:element name="TaxCatchAll" ma:index="21" nillable="true" ma:displayName="Taxonomy Catch All Column" ma:hidden="true" ma:list="{e13dd010-d4d4-4d04-b974-bbae9af56134}" ma:internalName="TaxCatchAll" ma:showField="CatchAllData" ma:web="e2fbd1de-3a53-49af-b5dd-99430bb2e44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666438-C7DF-42F2-A29C-B0DFAFA519D3}"/>
</file>

<file path=customXml/itemProps2.xml><?xml version="1.0" encoding="utf-8"?>
<ds:datastoreItem xmlns:ds="http://schemas.openxmlformats.org/officeDocument/2006/customXml" ds:itemID="{99E717D6-929C-4CBC-88D2-8DB0340B0C2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7</vt:i4>
      </vt:variant>
    </vt:vector>
  </HeadingPairs>
  <TitlesOfParts>
    <vt:vector size="20" baseType="lpstr">
      <vt:lpstr>Sommaire</vt:lpstr>
      <vt:lpstr>1.Capacité installée du Groupe</vt:lpstr>
      <vt:lpstr>2.Capacité installée d'EDF Ren.</vt:lpstr>
      <vt:lpstr>3.Liste des centrales</vt:lpstr>
      <vt:lpstr>4.Production du Groupe </vt:lpstr>
      <vt:lpstr>5.Emissions de CO2</vt:lpstr>
      <vt:lpstr>6.Du CA à l'EBIT</vt:lpstr>
      <vt:lpstr>7.Compte de résultat conso</vt:lpstr>
      <vt:lpstr>8.Bilan consolidé</vt:lpstr>
      <vt:lpstr>9.Provisions</vt:lpstr>
      <vt:lpstr>10.Investissements</vt:lpstr>
      <vt:lpstr>11.Périmètre de consolidation</vt:lpstr>
      <vt:lpstr>Glossaire et méthodologie</vt:lpstr>
      <vt:lpstr>'11.Périmètre de consolidation'!Impression_des_titres</vt:lpstr>
      <vt:lpstr>'10.Investissements'!Zone_d_impression</vt:lpstr>
      <vt:lpstr>'2.Capacité installée d''EDF Ren.'!Zone_d_impression</vt:lpstr>
      <vt:lpstr>'4.Production du Groupe '!Zone_d_impression</vt:lpstr>
      <vt:lpstr>'5.Emissions de CO2'!Zone_d_impression</vt:lpstr>
      <vt:lpstr>'6.Du CA à l''EBIT'!Zone_d_impression</vt:lpstr>
      <vt:lpstr>Sommaire!Zone_d_impression</vt:lpstr>
    </vt:vector>
  </TitlesOfParts>
  <Company>EDF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VIGUIE Emilie</dc:creator>
  <cp:lastModifiedBy>VIGUIE Emilie</cp:lastModifiedBy>
  <cp:lastPrinted>2020-09-01T13:26:58Z</cp:lastPrinted>
  <dcterms:created xsi:type="dcterms:W3CDTF">2013-04-08T08:25:23Z</dcterms:created>
  <dcterms:modified xsi:type="dcterms:W3CDTF">2022-09-08T10:01:21Z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MSIP_Label_2d26f538-337a-4593-a7e6-123667b1a538_Enabled">
    <vt:lpwstr>true</vt:lpwstr>
  </property>
  <property fmtid="{D5CDD505-2E9C-101B-9397-08002B2CF9AE}" pid="4" name="MSIP_Label_2d26f538-337a-4593-a7e6-123667b1a538_SetDate">
    <vt:lpwstr>2021-05-04T13:35:16Z</vt:lpwstr>
  </property>
  <property fmtid="{D5CDD505-2E9C-101B-9397-08002B2CF9AE}" pid="5" name="MSIP_Label_2d26f538-337a-4593-a7e6-123667b1a538_Method">
    <vt:lpwstr>Standard</vt:lpwstr>
  </property>
  <property fmtid="{D5CDD505-2E9C-101B-9397-08002B2CF9AE}" pid="6" name="MSIP_Label_2d26f538-337a-4593-a7e6-123667b1a538_Name">
    <vt:lpwstr>C1 Interne</vt:lpwstr>
  </property>
  <property fmtid="{D5CDD505-2E9C-101B-9397-08002B2CF9AE}" pid="7" name="MSIP_Label_2d26f538-337a-4593-a7e6-123667b1a538_SiteId">
    <vt:lpwstr>e242425b-70fc-44dc-9ddf-c21e304e6c80</vt:lpwstr>
  </property>
  <property fmtid="{D5CDD505-2E9C-101B-9397-08002B2CF9AE}" pid="8" name="MSIP_Label_2d26f538-337a-4593-a7e6-123667b1a538_ActionId">
    <vt:lpwstr>55030fe6-0d66-4bd6-9490-a42c14afb8a1</vt:lpwstr>
  </property>
  <property fmtid="{D5CDD505-2E9C-101B-9397-08002B2CF9AE}" pid="9" name="MSIP_Label_2d26f538-337a-4593-a7e6-123667b1a538_ContentBits">
    <vt:lpwstr>0</vt:lpwstr>
  </property>
</Properties>
</file>