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hidePivotFieldList="1"/>
  <mc:AlternateContent xmlns:mc="http://schemas.openxmlformats.org/markup-compatibility/2006">
    <mc:Choice Requires="x15">
      <x15ac:absPath xmlns:x15ac="http://schemas.microsoft.com/office/spreadsheetml/2010/11/ac" url="\\atlas.edf.fr\CO\75WAGRAM-DF\DIRCOMFI.035\COMMUN.001\0 Analyst Pack\2021\PA FY 2021\"/>
    </mc:Choice>
  </mc:AlternateContent>
  <xr:revisionPtr revIDLastSave="0" documentId="13_ncr:1_{FA66E2A6-A46C-4DBF-AB78-CF4F4F50F7AD}" xr6:coauthVersionLast="46" xr6:coauthVersionMax="46" xr10:uidLastSave="{00000000-0000-0000-0000-000000000000}"/>
  <bookViews>
    <workbookView xWindow="-108" yWindow="-108" windowWidth="23256" windowHeight="12576" tabRatio="776" xr2:uid="{00000000-000D-0000-FFFF-FFFF00000000}"/>
  </bookViews>
  <sheets>
    <sheet name="Table of contents" sheetId="63" r:id="rId1"/>
    <sheet name="1.Group installed capacity" sheetId="73" r:id="rId2"/>
    <sheet name="2.EDF Ren. installed capacity" sheetId="74" r:id="rId3"/>
    <sheet name="3.Power Plants List" sheetId="69" r:id="rId4"/>
    <sheet name="4.Group generation " sheetId="75" r:id="rId5"/>
    <sheet name="5.CO2 Emissions" sheetId="76" r:id="rId6"/>
    <sheet name="6.Sales to EBIT" sheetId="77" r:id="rId7"/>
    <sheet name="7. Consolidated P&amp;L" sheetId="78" r:id="rId8"/>
    <sheet name="8.Balance sheet" sheetId="79" r:id="rId9"/>
    <sheet name="9.Provisions" sheetId="80" r:id="rId10"/>
    <sheet name="10.Investments " sheetId="81" r:id="rId11"/>
    <sheet name="11.Scope of consolidation" sheetId="62" r:id="rId12"/>
    <sheet name="Glossary &amp; methodology" sheetId="71" r:id="rId13"/>
  </sheets>
  <externalReferences>
    <externalReference r:id="rId14"/>
  </externalReferences>
  <definedNames>
    <definedName name="_xlnm._FilterDatabase" localSheetId="11" hidden="1">'11.Scope of consolidation'!$A$5:$H$91</definedName>
    <definedName name="_xlnm.Print_Titles" localSheetId="11">'11.Scope of consolidation'!$5:$5</definedName>
    <definedName name="_xlnm.Print_Area" localSheetId="10">'10.Investments '!$A$1:$N$61</definedName>
    <definedName name="_xlnm.Print_Area" localSheetId="2">'2.EDF Ren. installed capacity'!$A$1:$M$52</definedName>
    <definedName name="_xlnm.Print_Area" localSheetId="4">'4.Group generation '!$A$1:$H$41</definedName>
    <definedName name="_xlnm.Print_Area" localSheetId="5">'5.CO2 Emissions'!$A$1:$Q$31</definedName>
    <definedName name="_xlnm.Print_Area" localSheetId="6">'6.Sales to EBIT'!$A$1:$O$50</definedName>
    <definedName name="_xlnm.Print_Area" localSheetId="12">'Glossary &amp; methodology'!$A$1:$I$19</definedName>
    <definedName name="_xlnm.Print_Area" localSheetId="0">'Table of contents'!$A$1:$Z$76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9" i="73" l="1"/>
  <c r="E15" i="73"/>
  <c r="F30" i="78"/>
  <c r="E30" i="78"/>
  <c r="E36" i="74"/>
  <c r="D36" i="74"/>
  <c r="E24" i="74"/>
  <c r="D24" i="74"/>
  <c r="E21" i="74"/>
  <c r="D21" i="74"/>
  <c r="E20" i="74"/>
  <c r="D20" i="74"/>
  <c r="E13" i="74"/>
  <c r="D13" i="74"/>
  <c r="C24" i="74"/>
  <c r="B24" i="74"/>
  <c r="C20" i="74"/>
  <c r="B20" i="74"/>
  <c r="C13" i="74"/>
  <c r="I41" i="69" l="1"/>
  <c r="I39" i="69"/>
  <c r="I29" i="69"/>
  <c r="I135" i="69" l="1"/>
  <c r="I132" i="69"/>
  <c r="I131" i="69"/>
  <c r="I120" i="69"/>
  <c r="I119" i="69"/>
  <c r="I94" i="69"/>
  <c r="I93" i="69"/>
  <c r="I92" i="69"/>
  <c r="I80" i="69"/>
  <c r="I63" i="69"/>
  <c r="I62" i="69"/>
  <c r="I42" i="69"/>
  <c r="I14" i="69"/>
  <c r="G34" i="69" l="1"/>
  <c r="G35" i="69"/>
  <c r="G10" i="69" l="1"/>
  <c r="G11" i="69"/>
  <c r="G12" i="69"/>
  <c r="G13" i="69"/>
  <c r="G16" i="69"/>
  <c r="G17" i="69"/>
  <c r="G19" i="69"/>
  <c r="G20" i="69"/>
  <c r="G21" i="69"/>
  <c r="G22" i="69"/>
  <c r="G23" i="69"/>
  <c r="G24" i="69"/>
  <c r="G25" i="69"/>
  <c r="G30" i="69"/>
  <c r="G31" i="69"/>
  <c r="G32" i="69"/>
  <c r="G33" i="69"/>
  <c r="G27" i="69"/>
  <c r="G28" i="69"/>
  <c r="G38" i="69"/>
  <c r="G41" i="69"/>
  <c r="G49" i="69"/>
  <c r="G50" i="69"/>
  <c r="G53" i="69"/>
  <c r="G54" i="69"/>
  <c r="G55" i="69"/>
  <c r="G56" i="69"/>
  <c r="G37" i="69"/>
  <c r="G57" i="69"/>
  <c r="G59" i="69"/>
  <c r="G40" i="69"/>
  <c r="G61" i="69"/>
  <c r="G62" i="69"/>
  <c r="G43" i="69"/>
  <c r="G44" i="69"/>
  <c r="G45" i="69"/>
  <c r="G46" i="69"/>
  <c r="G47" i="69"/>
  <c r="G77" i="69"/>
  <c r="G78" i="69"/>
  <c r="G82" i="69"/>
  <c r="G51" i="69"/>
  <c r="G52" i="69"/>
  <c r="G87" i="69"/>
  <c r="G92" i="69"/>
  <c r="G93" i="69"/>
  <c r="G94" i="69"/>
  <c r="G95" i="69"/>
  <c r="G58" i="69"/>
  <c r="G96" i="69"/>
  <c r="G99" i="69"/>
  <c r="G100" i="69"/>
  <c r="G101" i="69"/>
  <c r="G102" i="69"/>
  <c r="G64" i="69"/>
  <c r="G65" i="69"/>
  <c r="G66" i="69"/>
  <c r="G67" i="69"/>
  <c r="G68" i="69"/>
  <c r="G69" i="69"/>
  <c r="G70" i="69"/>
  <c r="G71" i="69"/>
  <c r="G72" i="69"/>
  <c r="G73" i="69"/>
  <c r="G74" i="69"/>
  <c r="G75" i="69"/>
  <c r="G104" i="69"/>
  <c r="G118" i="69"/>
  <c r="G121" i="69"/>
  <c r="G122" i="69"/>
  <c r="G81" i="69"/>
  <c r="G124" i="69"/>
  <c r="G83" i="69"/>
  <c r="G84" i="69"/>
  <c r="G85" i="69"/>
  <c r="G125" i="69"/>
  <c r="G128" i="69"/>
  <c r="G129" i="69"/>
  <c r="G89" i="69"/>
  <c r="G90" i="69"/>
  <c r="G91" i="69"/>
  <c r="G131" i="69"/>
  <c r="G134" i="69"/>
  <c r="G136" i="69"/>
  <c r="G137" i="69"/>
  <c r="G138" i="69"/>
  <c r="G139" i="69"/>
  <c r="G152" i="69"/>
  <c r="G26" i="69"/>
  <c r="G36" i="69"/>
  <c r="G60" i="69"/>
  <c r="G88" i="69"/>
  <c r="G133" i="69"/>
  <c r="G135" i="69"/>
  <c r="G105" i="69"/>
  <c r="G106" i="69"/>
  <c r="G109" i="69"/>
  <c r="G110" i="69"/>
  <c r="G113" i="69"/>
  <c r="G116" i="69"/>
  <c r="G117" i="69"/>
  <c r="G14" i="69"/>
  <c r="G15" i="69"/>
  <c r="G29" i="69"/>
  <c r="G48" i="69"/>
  <c r="G97" i="69"/>
  <c r="G98" i="69"/>
  <c r="G123" i="69"/>
  <c r="G126" i="69"/>
  <c r="G127" i="69"/>
  <c r="G130" i="69"/>
  <c r="G132" i="69"/>
  <c r="G79" i="69"/>
  <c r="G103" i="69"/>
  <c r="G86" i="69"/>
  <c r="G39" i="69"/>
  <c r="G18" i="69"/>
  <c r="G63" i="69"/>
  <c r="G153" i="69"/>
  <c r="G80" i="69"/>
  <c r="G120" i="69"/>
  <c r="G119" i="69"/>
  <c r="G42" i="69"/>
  <c r="G140" i="69"/>
  <c r="G141" i="69"/>
  <c r="G142" i="69"/>
  <c r="G143" i="69"/>
  <c r="G144" i="69"/>
  <c r="G147" i="69"/>
  <c r="G148" i="69"/>
  <c r="G149" i="69"/>
  <c r="G150" i="69"/>
  <c r="G151" i="69"/>
  <c r="G154" i="69"/>
  <c r="G156" i="69"/>
  <c r="G157" i="69"/>
  <c r="G158" i="69"/>
  <c r="G159" i="69"/>
  <c r="G160" i="69"/>
  <c r="G161" i="69"/>
  <c r="G162" i="69"/>
  <c r="G163" i="69"/>
  <c r="G166" i="69"/>
  <c r="G167" i="69"/>
  <c r="G168" i="69"/>
  <c r="G169" i="69"/>
  <c r="G170" i="69"/>
  <c r="G171" i="69"/>
  <c r="G172" i="69"/>
  <c r="G173" i="69"/>
  <c r="G174" i="69"/>
  <c r="G175" i="69"/>
  <c r="G176" i="69"/>
  <c r="G177" i="69"/>
  <c r="G178" i="69"/>
  <c r="G179" i="69"/>
  <c r="G180" i="69"/>
  <c r="G181" i="69"/>
  <c r="G182" i="69"/>
  <c r="G183" i="69"/>
  <c r="G184" i="69"/>
  <c r="G185" i="69"/>
  <c r="G186" i="69"/>
  <c r="G187" i="69"/>
  <c r="G188" i="69"/>
  <c r="G189" i="69"/>
  <c r="G190" i="69"/>
  <c r="G191" i="69"/>
  <c r="G192" i="69"/>
  <c r="G193" i="69"/>
  <c r="G194" i="69"/>
  <c r="G195" i="69"/>
  <c r="G196" i="69"/>
  <c r="G197" i="69"/>
  <c r="G198" i="69"/>
  <c r="G199" i="69"/>
  <c r="G200" i="69"/>
  <c r="G201" i="69"/>
  <c r="G202" i="69"/>
  <c r="G203" i="69"/>
  <c r="G204" i="69"/>
  <c r="G205" i="69"/>
  <c r="G206" i="69"/>
  <c r="G207" i="69"/>
  <c r="G208" i="69"/>
  <c r="G209" i="69"/>
  <c r="G210" i="69"/>
  <c r="G211" i="69"/>
  <c r="G212" i="69"/>
  <c r="G213" i="69"/>
  <c r="G214" i="69"/>
  <c r="G215" i="69"/>
  <c r="G216" i="69"/>
  <c r="G217" i="69"/>
  <c r="G218" i="69"/>
  <c r="G219" i="69"/>
  <c r="G221" i="69"/>
  <c r="G222" i="69"/>
  <c r="G226" i="69"/>
  <c r="G228" i="69"/>
  <c r="G229" i="69"/>
  <c r="G230" i="69"/>
  <c r="G231" i="69"/>
  <c r="G232" i="69"/>
  <c r="G233" i="69"/>
  <c r="G234" i="69"/>
  <c r="G235" i="69"/>
  <c r="G236" i="69"/>
  <c r="G237" i="69"/>
  <c r="G238" i="69"/>
  <c r="G239" i="69"/>
  <c r="G240" i="69"/>
  <c r="G241" i="69"/>
  <c r="G242" i="69"/>
  <c r="G243" i="69"/>
  <c r="G244" i="69"/>
  <c r="G245" i="69"/>
  <c r="G246" i="69"/>
  <c r="G247" i="69"/>
  <c r="G248" i="69"/>
  <c r="G249" i="69"/>
  <c r="G250" i="69"/>
  <c r="G251" i="69"/>
  <c r="G252" i="69"/>
  <c r="G253" i="69"/>
  <c r="G254" i="69"/>
  <c r="G255" i="69"/>
  <c r="G256" i="69"/>
  <c r="G257" i="69"/>
  <c r="G258" i="69"/>
  <c r="G259" i="69"/>
  <c r="G260" i="69"/>
  <c r="G261" i="69"/>
  <c r="G262" i="69"/>
  <c r="G263" i="69"/>
  <c r="G264" i="69"/>
  <c r="G265" i="69"/>
  <c r="G266" i="69"/>
  <c r="G267" i="69"/>
  <c r="G268" i="69"/>
  <c r="G269" i="69"/>
  <c r="G270" i="69"/>
  <c r="G271" i="69"/>
  <c r="G272" i="69"/>
  <c r="G274" i="69"/>
  <c r="G276" i="69"/>
  <c r="G277" i="69"/>
  <c r="G278" i="69"/>
  <c r="G279" i="69"/>
  <c r="G280" i="69"/>
  <c r="G281" i="69"/>
  <c r="G282" i="69"/>
  <c r="G283" i="69"/>
  <c r="G284" i="69"/>
  <c r="G285" i="69"/>
  <c r="G286" i="69"/>
  <c r="G287" i="69"/>
  <c r="G288" i="69"/>
  <c r="G289" i="69"/>
  <c r="G290" i="69"/>
  <c r="G291" i="69"/>
  <c r="G292" i="69"/>
  <c r="G293" i="69"/>
  <c r="G295" i="69"/>
  <c r="G296" i="69"/>
  <c r="G297" i="69"/>
  <c r="G298" i="69"/>
  <c r="G299" i="69"/>
  <c r="G300" i="69"/>
  <c r="G301" i="69"/>
  <c r="G302" i="69"/>
  <c r="G303" i="69"/>
  <c r="G304" i="69"/>
  <c r="G305" i="69"/>
  <c r="G306" i="69"/>
  <c r="G307" i="69"/>
  <c r="G308" i="69"/>
  <c r="G309" i="69"/>
  <c r="G310" i="69"/>
  <c r="G311" i="69"/>
  <c r="G312" i="69"/>
  <c r="G313" i="69"/>
  <c r="G314" i="69"/>
  <c r="G315" i="69"/>
  <c r="G316" i="69"/>
  <c r="G317" i="69"/>
  <c r="G318" i="69"/>
  <c r="G319" i="69"/>
  <c r="G320" i="69"/>
  <c r="G321" i="69"/>
  <c r="G322" i="69"/>
  <c r="G323" i="69"/>
  <c r="G324" i="69"/>
  <c r="G325" i="69"/>
  <c r="G326" i="69"/>
  <c r="G327" i="69"/>
  <c r="G328" i="69"/>
  <c r="G329" i="69"/>
  <c r="G330" i="69"/>
  <c r="G331" i="69"/>
  <c r="G332" i="69"/>
  <c r="G333" i="69"/>
  <c r="G334" i="69"/>
  <c r="G335" i="69"/>
  <c r="G336" i="69"/>
  <c r="G337" i="69"/>
  <c r="G338" i="69"/>
  <c r="G339" i="69"/>
  <c r="G340" i="69"/>
  <c r="G341" i="69"/>
  <c r="G342" i="69"/>
  <c r="G343" i="69"/>
  <c r="G344" i="69"/>
  <c r="G345" i="69"/>
  <c r="G346" i="69"/>
  <c r="G347" i="69"/>
  <c r="G348" i="69"/>
  <c r="G349" i="69"/>
  <c r="G350" i="69"/>
  <c r="G351" i="69"/>
  <c r="G352" i="69"/>
  <c r="G353" i="69"/>
  <c r="G354" i="69"/>
  <c r="G355" i="69"/>
  <c r="G356" i="69"/>
  <c r="G357" i="69"/>
  <c r="G358" i="69"/>
  <c r="G360" i="69"/>
  <c r="G361" i="69"/>
  <c r="G362" i="69"/>
  <c r="G365" i="69"/>
  <c r="G370" i="69"/>
  <c r="G371" i="69"/>
  <c r="G372" i="69"/>
  <c r="G373" i="69"/>
  <c r="G374" i="69"/>
  <c r="G375" i="69"/>
  <c r="G376" i="69"/>
  <c r="G377" i="69"/>
  <c r="G378" i="69"/>
  <c r="G379" i="69"/>
  <c r="G380" i="69"/>
  <c r="G381" i="69"/>
  <c r="G382" i="69"/>
  <c r="G383" i="69"/>
  <c r="G384" i="69"/>
  <c r="G385" i="69"/>
  <c r="G386" i="69"/>
  <c r="G387" i="69"/>
  <c r="G388" i="69"/>
  <c r="G389" i="69"/>
  <c r="G390" i="69"/>
  <c r="G391" i="69"/>
  <c r="G392" i="69"/>
  <c r="G393" i="69"/>
  <c r="G394" i="69"/>
  <c r="G395" i="69"/>
  <c r="G396" i="69"/>
  <c r="G397" i="69"/>
  <c r="G398" i="69"/>
  <c r="G399" i="69"/>
  <c r="G400" i="69"/>
  <c r="G401" i="69"/>
  <c r="G402" i="69"/>
  <c r="G403" i="69"/>
  <c r="G404" i="69"/>
  <c r="G405" i="69"/>
  <c r="G406" i="69"/>
  <c r="G407" i="69"/>
  <c r="G408" i="69"/>
  <c r="G409" i="69"/>
  <c r="G410" i="69"/>
  <c r="G411" i="69"/>
  <c r="G412" i="69"/>
  <c r="G413" i="69"/>
  <c r="G414" i="69"/>
  <c r="G415" i="69"/>
  <c r="G416" i="69"/>
  <c r="G417" i="69"/>
  <c r="G418" i="69"/>
  <c r="G419" i="69"/>
  <c r="G420" i="69"/>
  <c r="G421" i="69"/>
  <c r="G422" i="69"/>
  <c r="G423" i="69"/>
  <c r="G424" i="69"/>
  <c r="G425" i="69"/>
  <c r="G426" i="69"/>
  <c r="G427" i="69"/>
  <c r="G428" i="69"/>
  <c r="G429" i="69"/>
  <c r="G430" i="69"/>
  <c r="G431" i="69"/>
  <c r="G432" i="69"/>
  <c r="G433" i="69"/>
  <c r="G434" i="69"/>
  <c r="G435" i="69"/>
  <c r="G436" i="69"/>
  <c r="G437" i="69"/>
  <c r="G438" i="69"/>
  <c r="G439" i="69"/>
  <c r="G440" i="69"/>
  <c r="G441" i="69"/>
  <c r="G442" i="69"/>
  <c r="G443" i="69"/>
  <c r="G444" i="69"/>
  <c r="G445" i="69"/>
  <c r="G446" i="69"/>
  <c r="G447" i="69"/>
  <c r="G448" i="69"/>
  <c r="G449" i="69"/>
  <c r="G450" i="69"/>
  <c r="G451" i="69"/>
  <c r="G452" i="69"/>
  <c r="G453" i="69"/>
  <c r="G454" i="69"/>
  <c r="G455" i="69"/>
  <c r="G456" i="69"/>
  <c r="G457" i="69"/>
  <c r="G458" i="69"/>
  <c r="G459" i="69"/>
  <c r="G460" i="69"/>
  <c r="G461" i="69"/>
  <c r="G462" i="69"/>
  <c r="G463" i="69"/>
  <c r="G464" i="69"/>
  <c r="G465" i="69"/>
  <c r="G467" i="69"/>
  <c r="G468" i="69"/>
  <c r="G469" i="69"/>
  <c r="G470" i="69"/>
  <c r="G471" i="69"/>
  <c r="G472" i="69"/>
  <c r="G473" i="69"/>
  <c r="G474" i="69"/>
  <c r="G475" i="69"/>
  <c r="G476" i="69"/>
  <c r="G477" i="69"/>
  <c r="G478" i="69"/>
  <c r="G479" i="69"/>
  <c r="G480" i="69"/>
  <c r="G481" i="69"/>
  <c r="G482" i="69"/>
  <c r="G483" i="69"/>
  <c r="G484" i="69"/>
  <c r="G485" i="69"/>
  <c r="G486" i="69"/>
  <c r="G487" i="69"/>
  <c r="G488" i="69"/>
  <c r="G489" i="69"/>
  <c r="G490" i="69"/>
  <c r="G491" i="69"/>
  <c r="G492" i="69"/>
  <c r="G493" i="69"/>
  <c r="G494" i="69"/>
  <c r="G495" i="69"/>
  <c r="G496" i="69"/>
  <c r="G497" i="69"/>
  <c r="G498" i="69"/>
  <c r="G499" i="69"/>
  <c r="G500" i="69"/>
  <c r="G501" i="69"/>
  <c r="G502" i="69"/>
  <c r="G503" i="69"/>
  <c r="G504" i="69"/>
  <c r="G505" i="69"/>
  <c r="G506" i="69"/>
  <c r="G507" i="69"/>
  <c r="G508" i="69"/>
  <c r="G509" i="69"/>
  <c r="G510" i="69"/>
  <c r="G511" i="69"/>
  <c r="G512" i="69"/>
  <c r="G513" i="69"/>
  <c r="G514" i="69"/>
  <c r="G515" i="69"/>
  <c r="G516" i="69"/>
  <c r="G517" i="69"/>
  <c r="G518" i="69"/>
  <c r="G519" i="69"/>
  <c r="G520" i="69"/>
  <c r="G521" i="69"/>
  <c r="G522" i="69"/>
  <c r="G523" i="69"/>
  <c r="G524" i="69"/>
  <c r="G525" i="69"/>
  <c r="G526" i="69"/>
  <c r="G527" i="69"/>
  <c r="G528" i="69"/>
  <c r="G529" i="69"/>
  <c r="G530" i="69"/>
  <c r="G531" i="69"/>
  <c r="G532" i="69"/>
  <c r="G533" i="69"/>
  <c r="G534" i="69"/>
  <c r="G535" i="69"/>
  <c r="G539" i="69"/>
  <c r="G540" i="69"/>
  <c r="G541" i="69"/>
  <c r="G542" i="69"/>
  <c r="G543" i="69"/>
  <c r="G544" i="69"/>
  <c r="G545" i="69"/>
  <c r="G546" i="69"/>
  <c r="G547" i="69"/>
  <c r="G548" i="69"/>
  <c r="G549" i="69"/>
  <c r="G550" i="69"/>
  <c r="G552" i="69"/>
  <c r="G553" i="69"/>
  <c r="G554" i="69"/>
  <c r="G556" i="69"/>
  <c r="G559" i="69"/>
  <c r="G9" i="69"/>
  <c r="G8" i="69"/>
  <c r="E545" i="69" l="1"/>
  <c r="E544" i="69"/>
  <c r="F525" i="69"/>
  <c r="F362" i="69"/>
  <c r="F361" i="69"/>
  <c r="F355" i="69"/>
  <c r="F353" i="69"/>
  <c r="F352" i="69"/>
  <c r="F350" i="69"/>
  <c r="F349" i="69"/>
  <c r="F348" i="69"/>
  <c r="F347" i="69"/>
  <c r="F346" i="69"/>
  <c r="F345" i="69"/>
  <c r="F344" i="69"/>
  <c r="F343" i="69"/>
  <c r="F342" i="69"/>
  <c r="F340" i="69"/>
  <c r="F339" i="69"/>
  <c r="F338" i="69"/>
  <c r="F337" i="69"/>
  <c r="F336" i="69"/>
  <c r="F334" i="69"/>
  <c r="F333" i="69"/>
  <c r="F145" i="69"/>
  <c r="G560" i="69"/>
  <c r="D18" i="81" l="1"/>
  <c r="B18" i="81"/>
  <c r="D50" i="80"/>
  <c r="B50" i="80"/>
  <c r="F31" i="80"/>
  <c r="F30" i="80"/>
  <c r="F28" i="80"/>
  <c r="F27" i="80"/>
  <c r="B39" i="79"/>
  <c r="G29" i="78"/>
  <c r="C22" i="78"/>
  <c r="E24" i="75"/>
  <c r="C36" i="73"/>
  <c r="B21" i="78" l="1"/>
  <c r="B12" i="78"/>
  <c r="B17" i="78" s="1"/>
  <c r="K37" i="77"/>
  <c r="K43" i="77" s="1"/>
  <c r="J37" i="77"/>
  <c r="J43" i="77" s="1"/>
  <c r="I37" i="77"/>
  <c r="I43" i="77" s="1"/>
  <c r="H37" i="77"/>
  <c r="H43" i="77" s="1"/>
  <c r="G37" i="77"/>
  <c r="G43" i="77" s="1"/>
  <c r="F37" i="77"/>
  <c r="F43" i="77" s="1"/>
  <c r="E37" i="77"/>
  <c r="E43" i="77" s="1"/>
  <c r="D37" i="77"/>
  <c r="D43" i="77" s="1"/>
  <c r="C37" i="77"/>
  <c r="C43" i="77" s="1"/>
  <c r="B22" i="78" l="1"/>
  <c r="B26" i="78" s="1"/>
  <c r="H16" i="75" l="1"/>
  <c r="G16" i="75"/>
  <c r="F16" i="75"/>
  <c r="E16" i="75"/>
  <c r="D16" i="75"/>
  <c r="C16" i="75"/>
  <c r="B14" i="75"/>
  <c r="B13" i="75"/>
  <c r="B12" i="75"/>
  <c r="B11" i="75"/>
  <c r="B10" i="75"/>
  <c r="B9" i="75"/>
  <c r="B8" i="75"/>
  <c r="B16" i="75" l="1"/>
  <c r="D16" i="77" l="1"/>
  <c r="E16" i="77"/>
  <c r="F16" i="77"/>
  <c r="G16" i="77"/>
  <c r="H16" i="77"/>
  <c r="I16" i="77"/>
  <c r="J16" i="77"/>
  <c r="K16" i="77"/>
  <c r="L16" i="77"/>
  <c r="C16" i="77"/>
  <c r="B17" i="79" l="1"/>
  <c r="E47" i="74" l="1"/>
  <c r="D47" i="74"/>
  <c r="C47" i="74"/>
  <c r="C34" i="79" l="1"/>
  <c r="E20" i="78"/>
  <c r="B14" i="77" l="1"/>
  <c r="B18" i="77"/>
  <c r="H32" i="75" l="1"/>
  <c r="G32" i="75"/>
  <c r="F32" i="75"/>
  <c r="E32" i="75"/>
  <c r="D32" i="75"/>
  <c r="C32" i="75"/>
  <c r="B30" i="75"/>
  <c r="B29" i="75"/>
  <c r="B28" i="75"/>
  <c r="B27" i="75"/>
  <c r="B26" i="75"/>
  <c r="B25" i="75"/>
  <c r="B24" i="75"/>
  <c r="B32" i="75" l="1"/>
  <c r="B36" i="81"/>
  <c r="B38" i="81" s="1"/>
  <c r="C12" i="78"/>
  <c r="C17" i="78" s="1"/>
  <c r="C21" i="78"/>
  <c r="C26" i="78"/>
  <c r="K48" i="77"/>
  <c r="J48" i="77"/>
  <c r="I48" i="77"/>
  <c r="H48" i="77"/>
  <c r="G48" i="77"/>
  <c r="F48" i="77"/>
  <c r="E48" i="77"/>
  <c r="D48" i="77"/>
  <c r="C48" i="77"/>
  <c r="C26" i="81" l="1"/>
  <c r="B26" i="81"/>
  <c r="B51" i="80"/>
  <c r="B29" i="80"/>
  <c r="B32" i="80"/>
  <c r="D17" i="80"/>
  <c r="D16" i="80"/>
  <c r="D15" i="80"/>
  <c r="C14" i="80"/>
  <c r="C18" i="80" s="1"/>
  <c r="B14" i="80"/>
  <c r="B18" i="80" s="1"/>
  <c r="D13" i="80"/>
  <c r="D12" i="80"/>
  <c r="D14" i="80" s="1"/>
  <c r="B24" i="79"/>
  <c r="B26" i="79" s="1"/>
  <c r="B51" i="79"/>
  <c r="B40" i="79"/>
  <c r="B45" i="79" s="1"/>
  <c r="B34" i="79"/>
  <c r="B36" i="79" s="1"/>
  <c r="B31" i="79"/>
  <c r="C31" i="79"/>
  <c r="K29" i="78"/>
  <c r="J29" i="78"/>
  <c r="K19" i="78"/>
  <c r="J19" i="78"/>
  <c r="K11" i="78"/>
  <c r="J11" i="78"/>
  <c r="F29" i="78"/>
  <c r="E29" i="78"/>
  <c r="F19" i="78"/>
  <c r="E19" i="78"/>
  <c r="F11" i="78"/>
  <c r="E11" i="78"/>
  <c r="D18" i="80" l="1"/>
  <c r="B34" i="80"/>
  <c r="B53" i="79"/>
  <c r="I38" i="74" l="1"/>
  <c r="L38" i="74"/>
  <c r="L12" i="74"/>
  <c r="I12" i="74"/>
  <c r="I14" i="74"/>
  <c r="J14" i="74"/>
  <c r="I23" i="74"/>
  <c r="I25" i="74"/>
  <c r="J25" i="74"/>
  <c r="J26" i="74"/>
  <c r="B47" i="74"/>
  <c r="I26" i="74" l="1"/>
  <c r="B31" i="74"/>
  <c r="B49" i="74" s="1"/>
  <c r="C31" i="74"/>
  <c r="C49" i="74" s="1"/>
  <c r="J15" i="74" l="1"/>
  <c r="J41" i="74" s="1"/>
  <c r="I15" i="74"/>
  <c r="I41" i="74" s="1"/>
  <c r="F29" i="80" l="1"/>
  <c r="C51" i="79" l="1"/>
  <c r="C40" i="79"/>
  <c r="C45" i="79" s="1"/>
  <c r="C36" i="79"/>
  <c r="C24" i="79"/>
  <c r="C17" i="79"/>
  <c r="C26" i="79" l="1"/>
  <c r="C53" i="79"/>
  <c r="B24" i="77"/>
  <c r="B25" i="77"/>
  <c r="B26" i="77"/>
  <c r="B23" i="77"/>
  <c r="B19" i="77"/>
  <c r="B20" i="77"/>
  <c r="B21" i="77"/>
  <c r="B17" i="77"/>
  <c r="B33" i="75" l="1"/>
  <c r="K21" i="81" l="1"/>
  <c r="M40" i="74" l="1"/>
  <c r="L40" i="74"/>
  <c r="J40" i="74"/>
  <c r="I40" i="74"/>
  <c r="B47" i="77" l="1"/>
  <c r="B46" i="77"/>
  <c r="B44" i="77"/>
  <c r="B45" i="77" l="1"/>
  <c r="B42" i="77" l="1"/>
  <c r="B41" i="77"/>
  <c r="B40" i="77"/>
  <c r="B39" i="77"/>
  <c r="B38" i="77"/>
  <c r="B36" i="77"/>
  <c r="B35" i="77"/>
  <c r="B37" i="77" l="1"/>
  <c r="B43" i="77" s="1"/>
  <c r="B48" i="77" s="1"/>
  <c r="K22" i="77" l="1"/>
  <c r="K27" i="77" s="1"/>
  <c r="J22" i="77"/>
  <c r="J27" i="77" s="1"/>
  <c r="I22" i="77"/>
  <c r="I27" i="77" s="1"/>
  <c r="H22" i="77"/>
  <c r="H27" i="77" s="1"/>
  <c r="G22" i="77"/>
  <c r="G27" i="77" s="1"/>
  <c r="F22" i="77"/>
  <c r="F27" i="77" s="1"/>
  <c r="E22" i="77"/>
  <c r="E27" i="77" s="1"/>
  <c r="D22" i="77"/>
  <c r="C22" i="77"/>
  <c r="C27" i="77" s="1"/>
  <c r="L22" i="77"/>
  <c r="B16" i="77"/>
  <c r="B22" i="77" s="1"/>
  <c r="B27" i="77" s="1"/>
  <c r="D27" i="77" l="1"/>
  <c r="F560" i="69"/>
  <c r="H21" i="73" l="1"/>
  <c r="G21" i="73"/>
  <c r="F21" i="73"/>
  <c r="E21" i="73"/>
  <c r="D21" i="73"/>
  <c r="C21" i="73"/>
  <c r="B19" i="73"/>
  <c r="B18" i="73"/>
  <c r="B17" i="73"/>
  <c r="B16" i="73"/>
  <c r="B15" i="73"/>
  <c r="B14" i="73"/>
  <c r="B13" i="73"/>
  <c r="B21" i="73" l="1"/>
  <c r="B22" i="73" s="1"/>
  <c r="B17" i="75" l="1"/>
  <c r="D31" i="74"/>
  <c r="E31" i="74"/>
  <c r="E49" i="74" s="1"/>
  <c r="L15" i="74" l="1"/>
  <c r="D49" i="74"/>
  <c r="F12" i="81"/>
  <c r="F13" i="81"/>
  <c r="F14" i="81"/>
  <c r="F15" i="81"/>
  <c r="F16" i="81"/>
  <c r="F17" i="81"/>
  <c r="F18" i="81"/>
  <c r="C36" i="81"/>
  <c r="C38" i="81" s="1"/>
  <c r="D51" i="80" l="1"/>
  <c r="D53" i="80" s="1"/>
  <c r="C51" i="80"/>
  <c r="E32" i="80"/>
  <c r="D32" i="80"/>
  <c r="C32" i="80"/>
  <c r="F32" i="80"/>
  <c r="E29" i="80"/>
  <c r="D29" i="80"/>
  <c r="C29" i="80"/>
  <c r="E14" i="80"/>
  <c r="F14" i="80"/>
  <c r="E34" i="80" l="1"/>
  <c r="D34" i="80"/>
  <c r="F34" i="80"/>
  <c r="C34" i="80"/>
  <c r="E560" i="69" l="1"/>
  <c r="D36" i="73"/>
  <c r="E36" i="73"/>
  <c r="F36" i="73"/>
  <c r="G36" i="73"/>
  <c r="H36" i="73"/>
  <c r="F11" i="81" l="1"/>
  <c r="F10" i="81"/>
  <c r="F18" i="80"/>
  <c r="E18" i="80"/>
  <c r="G18" i="80" s="1"/>
  <c r="G17" i="80"/>
  <c r="G16" i="80"/>
  <c r="G15" i="80"/>
  <c r="G13" i="80"/>
  <c r="G12" i="80"/>
  <c r="G14" i="80" l="1"/>
  <c r="F19" i="81"/>
  <c r="F20" i="78" l="1"/>
  <c r="F12" i="78"/>
  <c r="E12" i="78"/>
  <c r="G11" i="78" l="1"/>
  <c r="K20" i="78"/>
  <c r="J20" i="78"/>
  <c r="J12" i="78"/>
  <c r="K12" i="78"/>
  <c r="L11" i="78" l="1"/>
  <c r="J30" i="78"/>
  <c r="K30" i="78"/>
  <c r="C18" i="76" l="1"/>
  <c r="B18" i="76"/>
  <c r="G49" i="77" l="1"/>
  <c r="J49" i="77"/>
  <c r="D28" i="77"/>
  <c r="D49" i="77" l="1"/>
  <c r="I49" i="77"/>
  <c r="E49" i="77"/>
  <c r="H49" i="77"/>
  <c r="K49" i="77"/>
  <c r="F49" i="77"/>
  <c r="F50" i="77"/>
  <c r="C49" i="77"/>
  <c r="J28" i="77"/>
  <c r="F28" i="77"/>
  <c r="I28" i="77"/>
  <c r="E28" i="77"/>
  <c r="H28" i="77"/>
  <c r="G28" i="77"/>
  <c r="H29" i="77"/>
  <c r="K28" i="77"/>
  <c r="C28" i="77"/>
  <c r="L14" i="74"/>
  <c r="M14" i="74"/>
  <c r="L23" i="74"/>
  <c r="L25" i="74"/>
  <c r="M25" i="74"/>
  <c r="M26" i="74"/>
  <c r="M15" i="74"/>
  <c r="M41" i="74" l="1"/>
  <c r="A49" i="77"/>
  <c r="A28" i="77"/>
  <c r="I50" i="77"/>
  <c r="E50" i="77"/>
  <c r="K50" i="77"/>
  <c r="H50" i="77"/>
  <c r="C50" i="77"/>
  <c r="D50" i="77"/>
  <c r="G50" i="77"/>
  <c r="J50" i="77"/>
  <c r="I52" i="77"/>
  <c r="H52" i="77"/>
  <c r="G52" i="77"/>
  <c r="K52" i="77"/>
  <c r="J52" i="77"/>
  <c r="E29" i="77"/>
  <c r="I29" i="77"/>
  <c r="F29" i="77"/>
  <c r="J29" i="77"/>
  <c r="G29" i="77"/>
  <c r="K29" i="77"/>
  <c r="C29" i="77"/>
  <c r="F52" i="77"/>
  <c r="D29" i="77"/>
  <c r="L26" i="74"/>
  <c r="L41" i="74" s="1"/>
  <c r="A29" i="77" l="1"/>
  <c r="A50" i="77"/>
  <c r="M52" i="77"/>
  <c r="B34" i="73" l="1"/>
  <c r="B33" i="73"/>
  <c r="B32" i="73"/>
  <c r="B31" i="73"/>
  <c r="B30" i="73"/>
  <c r="B29" i="73"/>
  <c r="B28" i="73"/>
  <c r="E22" i="73"/>
  <c r="B36" i="73" l="1"/>
  <c r="F22" i="73"/>
  <c r="C22" i="73"/>
  <c r="G22" i="73"/>
  <c r="D22" i="73"/>
  <c r="H22" i="73"/>
  <c r="F37" i="73" l="1"/>
  <c r="B37" i="73"/>
  <c r="C37" i="73"/>
  <c r="D37" i="73"/>
  <c r="H37" i="73"/>
  <c r="E37" i="73"/>
  <c r="G37" i="73"/>
  <c r="D46" i="62"/>
  <c r="E46" i="62"/>
  <c r="F46" i="62"/>
  <c r="C6" i="62" l="1"/>
  <c r="D6" i="62"/>
  <c r="F6" i="62"/>
  <c r="C46" i="62"/>
  <c r="C50" i="62"/>
  <c r="D50" i="62"/>
  <c r="E50" i="62"/>
  <c r="F50" i="62"/>
  <c r="C52" i="62"/>
  <c r="D52" i="62"/>
  <c r="E52" i="62"/>
  <c r="F52" i="62"/>
  <c r="C55" i="62"/>
  <c r="D55" i="62"/>
  <c r="E55" i="62"/>
  <c r="F55" i="62"/>
  <c r="C58" i="62"/>
  <c r="D58" i="62"/>
  <c r="E58" i="62"/>
  <c r="F58" i="62"/>
  <c r="C60" i="62"/>
  <c r="D60" i="62"/>
  <c r="E60" i="62"/>
  <c r="F60" i="62"/>
  <c r="C62" i="62"/>
  <c r="D62" i="62"/>
  <c r="E62" i="62"/>
  <c r="F62" i="62"/>
  <c r="C80" i="62"/>
  <c r="D80" i="62"/>
  <c r="F80" i="62"/>
</calcChain>
</file>

<file path=xl/sharedStrings.xml><?xml version="1.0" encoding="utf-8"?>
<sst xmlns="http://schemas.openxmlformats.org/spreadsheetml/2006/main" count="12541" uniqueCount="976">
  <si>
    <t>France</t>
  </si>
  <si>
    <t>Vietnam</t>
  </si>
  <si>
    <t>Total</t>
  </si>
  <si>
    <t>Goodwill</t>
  </si>
  <si>
    <t>Capital</t>
  </si>
  <si>
    <t>SLOE Centrale Holding BV</t>
  </si>
  <si>
    <t>Electricité de Strasbourg</t>
  </si>
  <si>
    <t>Electricité de France</t>
  </si>
  <si>
    <t>Edison SpA (Edison)</t>
  </si>
  <si>
    <t>EDF International SAS</t>
  </si>
  <si>
    <t>EDF Belgium SA</t>
  </si>
  <si>
    <t>EDF Inc.</t>
  </si>
  <si>
    <t>Laos</t>
  </si>
  <si>
    <t>EDF Développement Environnement SA</t>
  </si>
  <si>
    <t>EDF IMMO et filiales immobilières</t>
  </si>
  <si>
    <t>EDF Holding SAS</t>
  </si>
  <si>
    <t>CHAM SAS</t>
  </si>
  <si>
    <t>EDF Trading Limited</t>
  </si>
  <si>
    <t>EDF Investissements Groupe SA</t>
  </si>
  <si>
    <t>EDF Gas Deutschland GmbH</t>
  </si>
  <si>
    <t>●</t>
  </si>
  <si>
    <t>Distribution</t>
  </si>
  <si>
    <t>Luxembourg</t>
  </si>
  <si>
    <t>En millions d'euros</t>
  </si>
  <si>
    <t>Autres produits et charges opérationnels</t>
  </si>
  <si>
    <t xml:space="preserve"> </t>
  </si>
  <si>
    <t xml:space="preserve">EDF Norte Fluminense SA </t>
  </si>
  <si>
    <t>Dalkia</t>
  </si>
  <si>
    <t>Citelum</t>
  </si>
  <si>
    <t>Jiangxi Datang International Fuzhou Power Generation Company Ltd</t>
  </si>
  <si>
    <t>EDF (China) Holding Ltd.</t>
  </si>
  <si>
    <t>Group Support Services (G2S)</t>
  </si>
  <si>
    <t>Transalpina di Energia SpA (TdE SpA)</t>
  </si>
  <si>
    <t>Compagnie Energétique de Sinop (CES)</t>
  </si>
  <si>
    <t>-</t>
  </si>
  <si>
    <t>EBITDA</t>
  </si>
  <si>
    <t>EBIT</t>
  </si>
  <si>
    <t>Provisions</t>
  </si>
  <si>
    <t>Edvance</t>
  </si>
  <si>
    <t>Framatome</t>
  </si>
  <si>
    <t>EDF Energy UK Ltd.</t>
  </si>
  <si>
    <t>Shandong Zhonghua Power Company, Ltd.</t>
  </si>
  <si>
    <t>Datang Sanmenxia Power Generation Co., Ltd.</t>
  </si>
  <si>
    <t>Mekong Energy Company Ltd. (Meco)</t>
  </si>
  <si>
    <t>Océane Re</t>
  </si>
  <si>
    <t>Taïshan Nuclear Power Joint Venture Company, Ltd. (TNPJVC)</t>
  </si>
  <si>
    <t xml:space="preserve">Domofinance  </t>
  </si>
  <si>
    <t>Sowee</t>
  </si>
  <si>
    <t>EDF Production Electrique Insulaire (EDF PEI)</t>
  </si>
  <si>
    <t>Géosel Manosque (EDF Invest)</t>
  </si>
  <si>
    <t>Central Sicaf (EDF Invest)</t>
  </si>
  <si>
    <t>Fallago Rig (EDF Invest)</t>
  </si>
  <si>
    <t>Fenland Wind Farm (EDF Invest)</t>
  </si>
  <si>
    <t>Transport Stockage Hydrocarbures (TSH) (EDF Invest)</t>
  </si>
  <si>
    <t>Aéroports Côte d'Azur (EDF Invest)</t>
  </si>
  <si>
    <t>Enedis</t>
  </si>
  <si>
    <t>Friedeburger Speicherbetriebsgesellschaft GmbH (Crystal)</t>
  </si>
  <si>
    <r>
      <t>CO</t>
    </r>
    <r>
      <rPr>
        <b/>
        <vertAlign val="subscript"/>
        <sz val="12"/>
        <color rgb="FF001A70"/>
        <rFont val="Arial"/>
        <family val="2"/>
      </rPr>
      <t>2</t>
    </r>
  </si>
  <si>
    <t>Canada</t>
  </si>
  <si>
    <t>Portugal</t>
  </si>
  <si>
    <t>UAE</t>
  </si>
  <si>
    <t>nd</t>
  </si>
  <si>
    <t>Services</t>
  </si>
  <si>
    <t>Detail by segment:</t>
  </si>
  <si>
    <t>Nuclear</t>
  </si>
  <si>
    <t>Fuel</t>
  </si>
  <si>
    <t>CCGT</t>
  </si>
  <si>
    <t>France - Generation and supply activities</t>
  </si>
  <si>
    <t>United Kingdom</t>
  </si>
  <si>
    <t>Italy</t>
  </si>
  <si>
    <t>Other international</t>
  </si>
  <si>
    <t>EDF Renewables</t>
  </si>
  <si>
    <t>Other activities</t>
  </si>
  <si>
    <t>Group total</t>
  </si>
  <si>
    <t>(1) In Mwe</t>
  </si>
  <si>
    <t>NB: The values correspond to the expression to the first decimalor integer closest to the sum of the precise values, taking into account rounding</t>
  </si>
  <si>
    <t>EDF Renewables installed capacity</t>
  </si>
  <si>
    <t>In MW</t>
  </si>
  <si>
    <t>Gross capacity: total capacity of the facilities in which EDF Renewables has a stake</t>
  </si>
  <si>
    <t>Net capacity: capacity corresponding to EDF Renewables stake</t>
  </si>
  <si>
    <t>WIND</t>
  </si>
  <si>
    <t>SOLAR</t>
  </si>
  <si>
    <t>Gross</t>
  </si>
  <si>
    <t>Net</t>
  </si>
  <si>
    <t>Wind</t>
  </si>
  <si>
    <t>USA</t>
  </si>
  <si>
    <t>Turkey</t>
  </si>
  <si>
    <t>Greece</t>
  </si>
  <si>
    <t>Mexico</t>
  </si>
  <si>
    <t>Germany</t>
  </si>
  <si>
    <t>Brazil</t>
  </si>
  <si>
    <t>Poland</t>
  </si>
  <si>
    <t>China</t>
  </si>
  <si>
    <t>India</t>
  </si>
  <si>
    <t>Chile</t>
  </si>
  <si>
    <t>South Africa</t>
  </si>
  <si>
    <t>Denmark</t>
  </si>
  <si>
    <t>Total wind</t>
  </si>
  <si>
    <t>Solar</t>
  </si>
  <si>
    <t>Israel</t>
  </si>
  <si>
    <t>Renewables</t>
  </si>
  <si>
    <t>Total solar</t>
  </si>
  <si>
    <t>Company</t>
  </si>
  <si>
    <t>Name</t>
  </si>
  <si>
    <t>Technology</t>
  </si>
  <si>
    <t>EDF Stake (%)</t>
  </si>
  <si>
    <t>Country</t>
  </si>
  <si>
    <t>Group electricity output</t>
  </si>
  <si>
    <t>In GWh</t>
  </si>
  <si>
    <t xml:space="preserve">(3) Wind, solar, biogas and biomass. </t>
  </si>
  <si>
    <t>In kt</t>
  </si>
  <si>
    <t>In g/kWh</t>
  </si>
  <si>
    <t>In millions of Euros</t>
  </si>
  <si>
    <t>Inter-segment eliminations</t>
  </si>
  <si>
    <t xml:space="preserve">      O/w inter-segment sales</t>
  </si>
  <si>
    <t>External sales</t>
  </si>
  <si>
    <t>Fuel and energy purchases</t>
  </si>
  <si>
    <t>Other external expenses</t>
  </si>
  <si>
    <t>Personnel expenses</t>
  </si>
  <si>
    <t>Taxes other than income taxes</t>
  </si>
  <si>
    <t>Other operating income and expenses</t>
  </si>
  <si>
    <t>Impact of the commodities volatility</t>
  </si>
  <si>
    <t>(Impairment)/reversals</t>
  </si>
  <si>
    <t>Other income and expenses</t>
  </si>
  <si>
    <t>Sales</t>
  </si>
  <si>
    <t>Fuel ans energy purchases</t>
  </si>
  <si>
    <t>Operating profit before depreciation and amortisation (EBITDA)</t>
  </si>
  <si>
    <t>FINANCIAL RESULT</t>
  </si>
  <si>
    <t>EDF NET INCOME</t>
  </si>
  <si>
    <t>Net changes in fair value on Energy and Commodity derivatives, excluding trading activities</t>
  </si>
  <si>
    <t>(Impairment) / reversals</t>
  </si>
  <si>
    <t>Operating profit (EBIT)</t>
  </si>
  <si>
    <t>Cost of gross financial indebtedness</t>
  </si>
  <si>
    <t>Discount effect</t>
  </si>
  <si>
    <t>Other financial income and expenses</t>
  </si>
  <si>
    <t>Financial result</t>
  </si>
  <si>
    <t>Income before taxes of consolidated companies</t>
  </si>
  <si>
    <t>Income taxes</t>
  </si>
  <si>
    <t>Share in income of associates</t>
  </si>
  <si>
    <t>Group net income</t>
  </si>
  <si>
    <t>Net income attributable for non-controlling interests</t>
  </si>
  <si>
    <t>Earnings per share (EDF share) in Euros:</t>
  </si>
  <si>
    <t>ASSETS</t>
  </si>
  <si>
    <t>EDF net income and consolidated reserves</t>
  </si>
  <si>
    <t>Equity (EDF share)</t>
  </si>
  <si>
    <t xml:space="preserve">Equity (non-controlling interests) </t>
  </si>
  <si>
    <t>Total equity</t>
  </si>
  <si>
    <t>Provisions related to nuclear generation – Back-end nuclear cycle, plant decommissioning and last cores</t>
  </si>
  <si>
    <t>Other provisions for decommissioning</t>
  </si>
  <si>
    <t>Provisions for employee benefits</t>
  </si>
  <si>
    <t>Other provisions</t>
  </si>
  <si>
    <t>Non-current provisions</t>
  </si>
  <si>
    <t xml:space="preserve">Special French public electricity distribution concession liabilities  </t>
  </si>
  <si>
    <t>Non-current financial liabilities</t>
  </si>
  <si>
    <t>Other non-current liabilities</t>
  </si>
  <si>
    <t>Deferred tax liabilities</t>
  </si>
  <si>
    <t>Non-current liabilities</t>
  </si>
  <si>
    <t>Current provisions</t>
  </si>
  <si>
    <t>Trade payables</t>
  </si>
  <si>
    <t>Current financial liabilities</t>
  </si>
  <si>
    <t>Current tax liabilities</t>
  </si>
  <si>
    <t>Other current liabilities</t>
  </si>
  <si>
    <t>Current liabilities</t>
  </si>
  <si>
    <t>Total equity and liabilities</t>
  </si>
  <si>
    <t>Group provisions</t>
  </si>
  <si>
    <t>Current</t>
  </si>
  <si>
    <t>Non current</t>
  </si>
  <si>
    <t>Other intangible assets</t>
  </si>
  <si>
    <t>Property, plant and equipment operated under French public electricity distribution concessions</t>
  </si>
  <si>
    <t>Property, plant and equipment operated under concessions for other activities</t>
  </si>
  <si>
    <t>Investments in associates and joint ventures</t>
  </si>
  <si>
    <t>Non-current financial assets</t>
  </si>
  <si>
    <t>Other non current receivables</t>
  </si>
  <si>
    <t>Deferred tax assets</t>
  </si>
  <si>
    <t>Non-current assets</t>
  </si>
  <si>
    <t>Inventories</t>
  </si>
  <si>
    <t>Trade receivables</t>
  </si>
  <si>
    <t>Current financial assets</t>
  </si>
  <si>
    <t>Current tax assets</t>
  </si>
  <si>
    <t>Other current receivables</t>
  </si>
  <si>
    <t>Cash and cash equivalents</t>
  </si>
  <si>
    <t>Current assets</t>
  </si>
  <si>
    <t>Total assets</t>
  </si>
  <si>
    <t>EQUITY AND LIABILITIES</t>
  </si>
  <si>
    <t>Provisions for back-end nuclear cycle</t>
  </si>
  <si>
    <t>Provisions for nuclear decommissioning and last cores</t>
  </si>
  <si>
    <t>Provisions related to nuclear generation</t>
  </si>
  <si>
    <t>Total provisions</t>
  </si>
  <si>
    <t>France nuclear provisions</t>
  </si>
  <si>
    <t>Net Allowance</t>
  </si>
  <si>
    <t>Other changes</t>
  </si>
  <si>
    <t xml:space="preserve">Provisions for management of spent fuel </t>
  </si>
  <si>
    <t>Provisions for long-term management of radioactive waste management</t>
  </si>
  <si>
    <t>Provisions for the back-end of the nuclear cycle</t>
  </si>
  <si>
    <t>Provisions for nuclear plant decommissioning</t>
  </si>
  <si>
    <t xml:space="preserve">Provisions for last cores </t>
  </si>
  <si>
    <t>Provisions for decommissioning and last cores</t>
  </si>
  <si>
    <t>Group provisions for employee benefits</t>
  </si>
  <si>
    <t>Obligations</t>
  </si>
  <si>
    <t>Fund assets</t>
  </si>
  <si>
    <t>Actuarial gains and losses</t>
  </si>
  <si>
    <t>Employer's contributions to funds</t>
  </si>
  <si>
    <t>Employees' contributions to funds</t>
  </si>
  <si>
    <t>Benefits paid</t>
  </si>
  <si>
    <t>Translation adjustment</t>
  </si>
  <si>
    <t>Other movements incl. consolidation scope</t>
  </si>
  <si>
    <t>Non current financial assets</t>
  </si>
  <si>
    <t>Investments</t>
  </si>
  <si>
    <t>Other</t>
  </si>
  <si>
    <t>Development</t>
  </si>
  <si>
    <t>Maintenance</t>
  </si>
  <si>
    <t>France – Generation and supply activities</t>
  </si>
  <si>
    <t>Generation</t>
  </si>
  <si>
    <t>Parent company</t>
  </si>
  <si>
    <t>FC</t>
  </si>
  <si>
    <t>EM</t>
  </si>
  <si>
    <t>France –Regulated activities</t>
  </si>
  <si>
    <t>Spain</t>
  </si>
  <si>
    <t>Belgium</t>
  </si>
  <si>
    <t>Switzerland</t>
  </si>
  <si>
    <t>Netherlands</t>
  </si>
  <si>
    <t>Ireland</t>
  </si>
  <si>
    <t>Glossary &amp; Methodology</t>
  </si>
  <si>
    <t>FC or Full</t>
  </si>
  <si>
    <t>Full Consolidation</t>
  </si>
  <si>
    <t>Equity Method</t>
  </si>
  <si>
    <t>n/a</t>
  </si>
  <si>
    <t>not applicable</t>
  </si>
  <si>
    <t>Consolidation of extra-financial data: Methodology</t>
  </si>
  <si>
    <t>Gross capacity</t>
  </si>
  <si>
    <t>Net capacity for the Group</t>
  </si>
  <si>
    <t>% of ownership</t>
  </si>
  <si>
    <t>Group Total</t>
  </si>
  <si>
    <t>Gross capacity (MW)</t>
  </si>
  <si>
    <t>na</t>
  </si>
  <si>
    <t>Fenice</t>
  </si>
  <si>
    <t>Capsa Zarzalejo (Electricité)</t>
  </si>
  <si>
    <t>Fompedraza (Electricité)</t>
  </si>
  <si>
    <t>Nam Theun 2</t>
  </si>
  <si>
    <t>Meco</t>
  </si>
  <si>
    <t>Phu My 2-2</t>
  </si>
  <si>
    <t>EDF Norte Fluminense</t>
  </si>
  <si>
    <t xml:space="preserve">  Norte Fluminense</t>
  </si>
  <si>
    <t>France (Iles bretonnes)</t>
  </si>
  <si>
    <t>EDF</t>
  </si>
  <si>
    <t>Iles bretonnes</t>
  </si>
  <si>
    <t>France (Corse)</t>
  </si>
  <si>
    <t xml:space="preserve">EDF </t>
  </si>
  <si>
    <t xml:space="preserve">Plusieurs centrales </t>
  </si>
  <si>
    <t>Le Vazzio</t>
  </si>
  <si>
    <t>Lucciana</t>
  </si>
  <si>
    <t>France (Guadeloupe)</t>
  </si>
  <si>
    <t>Jarry Sud</t>
  </si>
  <si>
    <t>La Désirade</t>
  </si>
  <si>
    <t>Les Saintes</t>
  </si>
  <si>
    <t>Marie Galande</t>
  </si>
  <si>
    <t>Saint-Barthélémy</t>
  </si>
  <si>
    <t>Saint-Martin</t>
  </si>
  <si>
    <t>France (Guyane)</t>
  </si>
  <si>
    <t>Petit-Saut</t>
  </si>
  <si>
    <t>Saut-Maripa</t>
  </si>
  <si>
    <t>Dégrad des Cannes</t>
  </si>
  <si>
    <t>Kourou</t>
  </si>
  <si>
    <t>France (Ile de la Réunion)</t>
  </si>
  <si>
    <t>La Baie Possession</t>
  </si>
  <si>
    <t>France (Martinique)</t>
  </si>
  <si>
    <t>Bellefontaine</t>
  </si>
  <si>
    <t>Pointe des Carrières</t>
  </si>
  <si>
    <t>France (St-Pierre et Miquelon)</t>
  </si>
  <si>
    <t>Miquelon</t>
  </si>
  <si>
    <t>St-Pierre</t>
  </si>
  <si>
    <t>EDF PEI</t>
  </si>
  <si>
    <t>Lucciana B</t>
  </si>
  <si>
    <t>Pointe de Jarry</t>
  </si>
  <si>
    <t>Port Est</t>
  </si>
  <si>
    <t xml:space="preserve">Bellefontaine B </t>
  </si>
  <si>
    <t>Israël</t>
  </si>
  <si>
    <t>Aston</t>
  </si>
  <si>
    <t>Aussois</t>
  </si>
  <si>
    <t>Auzat</t>
  </si>
  <si>
    <t>Bancairon</t>
  </si>
  <si>
    <t>Bissorte</t>
  </si>
  <si>
    <t>Bort</t>
  </si>
  <si>
    <t>Brommat</t>
  </si>
  <si>
    <t>Castillon</t>
  </si>
  <si>
    <t>Combe d'Avrieux</t>
  </si>
  <si>
    <t>Cordeac</t>
  </si>
  <si>
    <t>Couesque</t>
  </si>
  <si>
    <t>Curbans</t>
  </si>
  <si>
    <t>Cusset</t>
  </si>
  <si>
    <t>Eguzon</t>
  </si>
  <si>
    <t>Fessenheim</t>
  </si>
  <si>
    <t>Gerstheim</t>
  </si>
  <si>
    <t>Golfech</t>
  </si>
  <si>
    <t>Grand-Maison</t>
  </si>
  <si>
    <t>Grandval</t>
  </si>
  <si>
    <t>Hermillon</t>
  </si>
  <si>
    <t>Jouques</t>
  </si>
  <si>
    <t>Kembs</t>
  </si>
  <si>
    <t>L’Hospitalet</t>
  </si>
  <si>
    <t>La Bathie</t>
  </si>
  <si>
    <t>La Coche</t>
  </si>
  <si>
    <t>La Saussaz II</t>
  </si>
  <si>
    <t>Laval-de-Cere II</t>
  </si>
  <si>
    <t>Le Chastang</t>
  </si>
  <si>
    <t>Le Cheylas</t>
  </si>
  <si>
    <t>Le Pouget</t>
  </si>
  <si>
    <t>Le Sautet</t>
  </si>
  <si>
    <t>Les Brévières</t>
  </si>
  <si>
    <t>Luz</t>
  </si>
  <si>
    <t>Malgovert</t>
  </si>
  <si>
    <t>Mallemort</t>
  </si>
  <si>
    <t>Marckolsheim</t>
  </si>
  <si>
    <t>Montahut</t>
  </si>
  <si>
    <t>Monteynard</t>
  </si>
  <si>
    <t>Montezic</t>
  </si>
  <si>
    <t>Montpezat</t>
  </si>
  <si>
    <t>Nentilla</t>
  </si>
  <si>
    <t>Oraison</t>
  </si>
  <si>
    <t>Orelle</t>
  </si>
  <si>
    <t>Orlu</t>
  </si>
  <si>
    <t>Ottmarsheim</t>
  </si>
  <si>
    <t>Passy</t>
  </si>
  <si>
    <t>Peyrat-le-Château</t>
  </si>
  <si>
    <t>Pied-de-Borne</t>
  </si>
  <si>
    <t>Pont-Escoffier</t>
  </si>
  <si>
    <t>Portillon</t>
  </si>
  <si>
    <t>Pragneres</t>
  </si>
  <si>
    <t>Rance</t>
  </si>
  <si>
    <t>Randens</t>
  </si>
  <si>
    <t>Revin</t>
  </si>
  <si>
    <t>Rhinau</t>
  </si>
  <si>
    <t>Saint-Chamas</t>
  </si>
  <si>
    <t>Sainte-Croix</t>
  </si>
  <si>
    <t>Saint-Esteve</t>
  </si>
  <si>
    <t>Saint-Etienne-Cantales</t>
  </si>
  <si>
    <t>Sainte-Tulle 2</t>
  </si>
  <si>
    <t>Saint-Georges-de-Commiers</t>
  </si>
  <si>
    <t>Saint-Guillerme II</t>
  </si>
  <si>
    <t>Saint-Martin-Vesubie</t>
  </si>
  <si>
    <t>Saint-Pierre-Cognet</t>
  </si>
  <si>
    <t>Salon</t>
  </si>
  <si>
    <t>Sarrans</t>
  </si>
  <si>
    <t>Serre-Poncon</t>
  </si>
  <si>
    <t>Sisteron</t>
  </si>
  <si>
    <t>Strasbourg</t>
  </si>
  <si>
    <t>Supper-Bissorte</t>
  </si>
  <si>
    <t>Villarodin</t>
  </si>
  <si>
    <t>Villerest</t>
  </si>
  <si>
    <t>Vogelgrun</t>
  </si>
  <si>
    <t>Vouglans</t>
  </si>
  <si>
    <t>DSPC</t>
  </si>
  <si>
    <t>San Men Xia</t>
  </si>
  <si>
    <t>Fuzhou Power Generation Co.</t>
  </si>
  <si>
    <t>Fuzhou</t>
  </si>
  <si>
    <t>SZPC</t>
  </si>
  <si>
    <t>Heze 2</t>
  </si>
  <si>
    <t>Liaocheng</t>
  </si>
  <si>
    <t>Shiheng 1</t>
  </si>
  <si>
    <t>Shiheng 2</t>
  </si>
  <si>
    <t>EDF Belgium</t>
  </si>
  <si>
    <t>Tihange 1</t>
  </si>
  <si>
    <t>Villers-le-Bouillet</t>
  </si>
  <si>
    <t>Vinalmont-Wanze</t>
  </si>
  <si>
    <t>Gent-Kluizendok</t>
  </si>
  <si>
    <t>Walcourt</t>
  </si>
  <si>
    <t>Dinant-Yvoir</t>
  </si>
  <si>
    <t>Verlaine</t>
  </si>
  <si>
    <t>Ieper</t>
  </si>
  <si>
    <t>Fernelmont</t>
  </si>
  <si>
    <t>Berloz</t>
  </si>
  <si>
    <t>Melle</t>
  </si>
  <si>
    <t>Floreffe</t>
  </si>
  <si>
    <t>Ciney</t>
  </si>
  <si>
    <t>Hamme</t>
  </si>
  <si>
    <t>Evonik</t>
  </si>
  <si>
    <t>Stradus</t>
  </si>
  <si>
    <t>Spy</t>
  </si>
  <si>
    <t>Dendermonde</t>
  </si>
  <si>
    <t>Bilzen</t>
  </si>
  <si>
    <t>Olen-Geel</t>
  </si>
  <si>
    <t>Lummen</t>
  </si>
  <si>
    <t>Bièvre</t>
  </si>
  <si>
    <t>Tessenderlo</t>
  </si>
  <si>
    <t>Leuze-en Hainaut</t>
  </si>
  <si>
    <t>Beringen</t>
  </si>
  <si>
    <t>Evolis</t>
  </si>
  <si>
    <t>Oevel</t>
  </si>
  <si>
    <t>WIA Olen</t>
  </si>
  <si>
    <t>Rieme-Noord</t>
  </si>
  <si>
    <t>Ciney 2</t>
  </si>
  <si>
    <t>Puurs</t>
  </si>
  <si>
    <t>Meer-Hoogstraten</t>
  </si>
  <si>
    <t>Beringen Katoen Natie</t>
  </si>
  <si>
    <t>Héron</t>
  </si>
  <si>
    <t>Mol</t>
  </si>
  <si>
    <t>Dendermonde 2</t>
  </si>
  <si>
    <t>Floreffe 2</t>
  </si>
  <si>
    <t>Tournai</t>
  </si>
  <si>
    <t>Lochristi</t>
  </si>
  <si>
    <t>Ciney 3</t>
  </si>
  <si>
    <t>Estaimpuis</t>
  </si>
  <si>
    <t>Kallo KN</t>
  </si>
  <si>
    <t>Dessel Sibelco</t>
  </si>
  <si>
    <t>Leuze Europe</t>
  </si>
  <si>
    <t>Brugge W-Kracht</t>
  </si>
  <si>
    <t>Zeebrugge</t>
  </si>
  <si>
    <t>Geel Laakdal</t>
  </si>
  <si>
    <t>Fernelmont 2</t>
  </si>
  <si>
    <t>Lierneux</t>
  </si>
  <si>
    <t>Eeklo</t>
  </si>
  <si>
    <t>SAPA Ghlin</t>
  </si>
  <si>
    <t>Fri Pharma</t>
  </si>
  <si>
    <t>Kalmthout</t>
  </si>
  <si>
    <t>Dow corning Seneffe</t>
  </si>
  <si>
    <t xml:space="preserve">Ampsin </t>
  </si>
  <si>
    <t>Andenne</t>
  </si>
  <si>
    <t>Floriffoux</t>
  </si>
  <si>
    <t>Grand-Malades</t>
  </si>
  <si>
    <t>Ivoz Ramet</t>
  </si>
  <si>
    <t>Lixhe</t>
  </si>
  <si>
    <t>Monsin</t>
  </si>
  <si>
    <t>Doel 3</t>
  </si>
  <si>
    <t>Doel 4</t>
  </si>
  <si>
    <t xml:space="preserve">Tihange 2 </t>
  </si>
  <si>
    <t>Tihange 3</t>
  </si>
  <si>
    <t>Gent Ham PV</t>
  </si>
  <si>
    <t>Monsin PV</t>
  </si>
  <si>
    <t>Angleur TG31</t>
  </si>
  <si>
    <t>Angleur TG32</t>
  </si>
  <si>
    <t>Angleur TG41</t>
  </si>
  <si>
    <t>Angleur TG42</t>
  </si>
  <si>
    <t>Ham GT31</t>
  </si>
  <si>
    <t>Ham GT32</t>
  </si>
  <si>
    <t>HAM-CHP's</t>
  </si>
  <si>
    <t>IZEGEM</t>
  </si>
  <si>
    <t xml:space="preserve">Ringvaart </t>
  </si>
  <si>
    <t>Seraing - GT1</t>
  </si>
  <si>
    <t>Seraing - GT2</t>
  </si>
  <si>
    <t>Seraing - ST3</t>
  </si>
  <si>
    <t>SLOE Centrale BV</t>
  </si>
  <si>
    <t>Sloe Centrale</t>
  </si>
  <si>
    <t>Edison</t>
  </si>
  <si>
    <t>Thisvi</t>
  </si>
  <si>
    <t>Andretta - Bisaccia</t>
  </si>
  <si>
    <t>Baselice</t>
  </si>
  <si>
    <t>Celle San Vito 1</t>
  </si>
  <si>
    <t>Celle San Vito 2</t>
  </si>
  <si>
    <t>Faeto S.Vito Ciuccia</t>
  </si>
  <si>
    <t>Foiano - Piano del Casino</t>
  </si>
  <si>
    <t>Foiano -Toppo Grosso - M.te Barbato</t>
  </si>
  <si>
    <t>Lucito</t>
  </si>
  <si>
    <t>Mistretta</t>
  </si>
  <si>
    <t>San Benedetto Val di Sambro</t>
  </si>
  <si>
    <t xml:space="preserve">Monteferrante </t>
  </si>
  <si>
    <t>Montazzoli</t>
  </si>
  <si>
    <t>Orsara di Puglia</t>
  </si>
  <si>
    <t>Ripabottoni</t>
  </si>
  <si>
    <t xml:space="preserve">Fraine </t>
  </si>
  <si>
    <t xml:space="preserve">Rojo del Sangro </t>
  </si>
  <si>
    <t>Rocchetta S. Antonio</t>
  </si>
  <si>
    <t>Schiavi d'Abruzzo (IR2)</t>
  </si>
  <si>
    <t>Sella di Conza</t>
  </si>
  <si>
    <t>Vaglio IR</t>
  </si>
  <si>
    <t>Volturara Motta Montecorvino</t>
  </si>
  <si>
    <t>Volturino</t>
  </si>
  <si>
    <t>Troia</t>
  </si>
  <si>
    <t>Mazara del Vallo</t>
  </si>
  <si>
    <t>Montalto</t>
  </si>
  <si>
    <t>Altomonte</t>
  </si>
  <si>
    <t>Cascine Bianche</t>
  </si>
  <si>
    <t>Latina</t>
  </si>
  <si>
    <t>Monza</t>
  </si>
  <si>
    <t>Piedimonte</t>
  </si>
  <si>
    <t>Termoli</t>
  </si>
  <si>
    <t>Dora</t>
  </si>
  <si>
    <t>Bussi sul Tirino</t>
  </si>
  <si>
    <t>Candela</t>
  </si>
  <si>
    <t>Cologno Monzese</t>
  </si>
  <si>
    <t>Jesi</t>
  </si>
  <si>
    <t>Marghera Azotati</t>
  </si>
  <si>
    <t xml:space="preserve">Marghera Levante </t>
  </si>
  <si>
    <t>Porto Viro</t>
  </si>
  <si>
    <t>San Quirico</t>
  </si>
  <si>
    <t>Sesto san Giovanni 1</t>
  </si>
  <si>
    <t>Terni</t>
  </si>
  <si>
    <t>Torviscosa</t>
  </si>
  <si>
    <t xml:space="preserve">HAUPT PHARMA </t>
  </si>
  <si>
    <t>CIER</t>
  </si>
  <si>
    <t>PLASTOTECNICA</t>
  </si>
  <si>
    <t>Kraftwerke (Ferrera, Thusis, Sils, Baremburg)</t>
  </si>
  <si>
    <t>Albizzate</t>
  </si>
  <si>
    <t>Atessa Sevel</t>
  </si>
  <si>
    <t>Brescia</t>
  </si>
  <si>
    <t>Caserta - Marcianise</t>
  </si>
  <si>
    <t>Gelco</t>
  </si>
  <si>
    <t>Sata</t>
  </si>
  <si>
    <t>Scarlino</t>
  </si>
  <si>
    <t>Stura</t>
  </si>
  <si>
    <t>Fenice Poland: Operating Unit Rzeszów</t>
  </si>
  <si>
    <t>Ibiritermo</t>
  </si>
  <si>
    <t>Belleville 1</t>
  </si>
  <si>
    <t>Belleville 2</t>
  </si>
  <si>
    <t>Blayais 1</t>
  </si>
  <si>
    <t>Blayais 2</t>
  </si>
  <si>
    <t>Blayais 3</t>
  </si>
  <si>
    <t>Blayais 4</t>
  </si>
  <si>
    <t>Bugey 3</t>
  </si>
  <si>
    <t>Bugey 4</t>
  </si>
  <si>
    <t>Bugey 5</t>
  </si>
  <si>
    <t>Cattenom 1</t>
  </si>
  <si>
    <t>Cattenom 2</t>
  </si>
  <si>
    <t>Cattenom 3</t>
  </si>
  <si>
    <t>Cattenom 4</t>
  </si>
  <si>
    <t>Chinon B1</t>
  </si>
  <si>
    <t>Chinon B2</t>
  </si>
  <si>
    <t>Chinon B3</t>
  </si>
  <si>
    <t>Chinon B4</t>
  </si>
  <si>
    <t>Chooz B1</t>
  </si>
  <si>
    <t>Chooz B2</t>
  </si>
  <si>
    <t>Civaux 1</t>
  </si>
  <si>
    <t>Civaux 2</t>
  </si>
  <si>
    <t>Cruas 1</t>
  </si>
  <si>
    <t>Cruas 2</t>
  </si>
  <si>
    <t>Cruas 3</t>
  </si>
  <si>
    <t>Cruas 4</t>
  </si>
  <si>
    <t>Dampierre 1</t>
  </si>
  <si>
    <t>Dampierre 2</t>
  </si>
  <si>
    <t>Dampierre 3</t>
  </si>
  <si>
    <t>Dampierre 4</t>
  </si>
  <si>
    <t>Flamanville 1</t>
  </si>
  <si>
    <t>Flamanville 2</t>
  </si>
  <si>
    <t>Golfech 1</t>
  </si>
  <si>
    <t>Golfech 2</t>
  </si>
  <si>
    <t>Gravelines 1</t>
  </si>
  <si>
    <t>Gravelines 2</t>
  </si>
  <si>
    <t>Gravelines 3</t>
  </si>
  <si>
    <t>Gravelines 4</t>
  </si>
  <si>
    <t>Gravelines 5</t>
  </si>
  <si>
    <t>Gravelines 6</t>
  </si>
  <si>
    <t>Nogent 1</t>
  </si>
  <si>
    <t>Nogent 2</t>
  </si>
  <si>
    <t>Paluel 1</t>
  </si>
  <si>
    <t>Paluel 2</t>
  </si>
  <si>
    <t>Paluel 3</t>
  </si>
  <si>
    <t>Paluel 4</t>
  </si>
  <si>
    <t>Penly 1</t>
  </si>
  <si>
    <t>Penly 2</t>
  </si>
  <si>
    <t>St Alban 1</t>
  </si>
  <si>
    <t>St Alban 2</t>
  </si>
  <si>
    <t>St Laurent 1</t>
  </si>
  <si>
    <t>St Laurent 2</t>
  </si>
  <si>
    <t>Tricastin 1</t>
  </si>
  <si>
    <t>Tricastin 2</t>
  </si>
  <si>
    <t>Tricastin 3</t>
  </si>
  <si>
    <t>Tricastin 4</t>
  </si>
  <si>
    <t>Blénod 5</t>
  </si>
  <si>
    <t>Brennilis 2</t>
  </si>
  <si>
    <t>Brennilis 3</t>
  </si>
  <si>
    <t>Brennilis 4</t>
  </si>
  <si>
    <t>Cordemais 4</t>
  </si>
  <si>
    <t>Cordemais 5</t>
  </si>
  <si>
    <t>Dirinon 1</t>
  </si>
  <si>
    <t>Dirinon 2</t>
  </si>
  <si>
    <t>Gennevilliers</t>
  </si>
  <si>
    <t>Montereau 5</t>
  </si>
  <si>
    <t>Montereau 6</t>
  </si>
  <si>
    <t>Vaires sur Marne 1</t>
  </si>
  <si>
    <t>Vaires sur Marne 2</t>
  </si>
  <si>
    <t>Vaires sur Marne 3</t>
  </si>
  <si>
    <t>Hartlepool</t>
  </si>
  <si>
    <t>Heysham 1</t>
  </si>
  <si>
    <t>Heysham 2</t>
  </si>
  <si>
    <t>Hinkley Point B</t>
  </si>
  <si>
    <t>Hunterston B</t>
  </si>
  <si>
    <t>Sizewell B</t>
  </si>
  <si>
    <t>Torness</t>
  </si>
  <si>
    <t>West Burton A</t>
  </si>
  <si>
    <t>Not available</t>
  </si>
  <si>
    <t>(3) Aggregate of power plants in France with a capacity of less than 50 MW</t>
  </si>
  <si>
    <t>France - Regulated activities</t>
  </si>
  <si>
    <t>Gas</t>
  </si>
  <si>
    <t>Hydro</t>
  </si>
  <si>
    <t>Coal</t>
  </si>
  <si>
    <t xml:space="preserve">Belgium </t>
  </si>
  <si>
    <t>Other thermal fossil</t>
  </si>
  <si>
    <t>Biomass</t>
  </si>
  <si>
    <t>CHP</t>
  </si>
  <si>
    <t>Cameroun</t>
  </si>
  <si>
    <t>Net income of discontinued operations</t>
  </si>
  <si>
    <t>TNPJVC</t>
  </si>
  <si>
    <t>Taishan 1</t>
  </si>
  <si>
    <t>San Giorgio la Molara Polero</t>
  </si>
  <si>
    <t>Assets held for sale</t>
  </si>
  <si>
    <t>NB: figures rounded up to the nearest whole number</t>
  </si>
  <si>
    <t>NB: The values correspond to the expression to the first decimal or integer closest to the sum of the precise values, taking into account rounding</t>
  </si>
  <si>
    <t>(2) Regulated activities: Enedis, ÉS and island activities; Enedis, an independant EDF subsidiary as defined in the French energy code.</t>
  </si>
  <si>
    <t>(1) MW in offshore wind exclusively.</t>
  </si>
  <si>
    <t>(1) Regulated activities: Enedis, ÉS and island activities; Enedis, an independant EDF subsidiary as defined in the French energy code.</t>
  </si>
  <si>
    <t>(1) Reactors and services (Framatome): services and production of equipment and fuel for nuclear reactors</t>
  </si>
  <si>
    <r>
      <t xml:space="preserve">France - Regulated activities </t>
    </r>
    <r>
      <rPr>
        <vertAlign val="superscript"/>
        <sz val="12"/>
        <rFont val="Arial"/>
        <family val="2"/>
      </rPr>
      <t>(2)</t>
    </r>
  </si>
  <si>
    <t xml:space="preserve">United Kingdom </t>
  </si>
  <si>
    <t>Egypt</t>
  </si>
  <si>
    <r>
      <t>Capacity consolidated</t>
    </r>
    <r>
      <rPr>
        <b/>
        <vertAlign val="superscript"/>
        <sz val="11"/>
        <color theme="0"/>
        <rFont val="Arial"/>
        <family val="2"/>
      </rPr>
      <t>(1)</t>
    </r>
    <r>
      <rPr>
        <b/>
        <sz val="11"/>
        <color theme="0"/>
        <rFont val="Arial"/>
        <family val="2"/>
      </rPr>
      <t xml:space="preserve"> by EDF (MW)</t>
    </r>
  </si>
  <si>
    <t>Taishan 2</t>
  </si>
  <si>
    <r>
      <t xml:space="preserve">Emissions from the heat and power generation by segment </t>
    </r>
    <r>
      <rPr>
        <b/>
        <vertAlign val="superscript"/>
        <sz val="12"/>
        <color rgb="FF001A70"/>
        <rFont val="Arial"/>
        <family val="2"/>
      </rPr>
      <t>(2)</t>
    </r>
  </si>
  <si>
    <r>
      <t xml:space="preserve">Sales by segment </t>
    </r>
    <r>
      <rPr>
        <vertAlign val="superscript"/>
        <sz val="10"/>
        <color rgb="FF000000"/>
        <rFont val="Arial"/>
        <family val="2"/>
      </rPr>
      <t>(2)</t>
    </r>
  </si>
  <si>
    <t>From sales to EBIT</t>
  </si>
  <si>
    <t>Consolidated income statement</t>
  </si>
  <si>
    <t>INCOME BEFORE TAX OF CONSOLIDATED COMPANIES</t>
  </si>
  <si>
    <t>Earnings per share</t>
  </si>
  <si>
    <t>In millions of euros</t>
  </si>
  <si>
    <t>Enedis, SEI and ES</t>
  </si>
  <si>
    <t>Others</t>
  </si>
  <si>
    <t>Tessaloniki 1</t>
  </si>
  <si>
    <t>Barletta</t>
  </si>
  <si>
    <t>Bonorva</t>
  </si>
  <si>
    <t>Carluva</t>
  </si>
  <si>
    <t>Nurri</t>
  </si>
  <si>
    <t>Vallata</t>
  </si>
  <si>
    <t>Lombardia (29 plants)</t>
  </si>
  <si>
    <t>1905-2019</t>
  </si>
  <si>
    <t xml:space="preserve">Trentino (5 plants) </t>
  </si>
  <si>
    <t>1929-2004</t>
  </si>
  <si>
    <t>Friuli Venezia Giulia (30 plants)</t>
  </si>
  <si>
    <t>1904-2017</t>
  </si>
  <si>
    <t>San Giorgio la Molara 2</t>
  </si>
  <si>
    <t>Toscana (2 plants)</t>
  </si>
  <si>
    <t>1935-1953</t>
  </si>
  <si>
    <t>Santa Luce</t>
  </si>
  <si>
    <t>Serra Carpaneto 3</t>
  </si>
  <si>
    <t>Montefalcone</t>
  </si>
  <si>
    <t>Loreo</t>
  </si>
  <si>
    <t>Ciponte</t>
  </si>
  <si>
    <t>2012-2019</t>
  </si>
  <si>
    <t>Umbria (1 plant)</t>
  </si>
  <si>
    <t>Mirafiori</t>
  </si>
  <si>
    <t>Marrubiu 1</t>
  </si>
  <si>
    <t>Marrubiu 2</t>
  </si>
  <si>
    <t>Cisterna di Latina</t>
  </si>
  <si>
    <t>Santa Sofia</t>
  </si>
  <si>
    <t>Uras 2</t>
  </si>
  <si>
    <t>Thyssen Krupp 2</t>
  </si>
  <si>
    <t>Uras 1</t>
  </si>
  <si>
    <t>Terralba</t>
  </si>
  <si>
    <t>Ferentino 2 Area Grande</t>
  </si>
  <si>
    <t>Campetta</t>
  </si>
  <si>
    <t>Casanova</t>
  </si>
  <si>
    <t>Fratta Todina</t>
  </si>
  <si>
    <t>Lugnano in Teverina</t>
  </si>
  <si>
    <t>Collemarco</t>
  </si>
  <si>
    <t>Lugnano 3</t>
  </si>
  <si>
    <t>Terlizzi 3</t>
  </si>
  <si>
    <t>Giovinazzo 1</t>
  </si>
  <si>
    <t>Giovinazzo 2</t>
  </si>
  <si>
    <t>San Sisto Tetti</t>
  </si>
  <si>
    <t>Torre Santa Susanna</t>
  </si>
  <si>
    <t>Lecce 2</t>
  </si>
  <si>
    <t>Lecce 1</t>
  </si>
  <si>
    <t>Supersano</t>
  </si>
  <si>
    <t>San Pietro Vernotico 3</t>
  </si>
  <si>
    <t>Taranto</t>
  </si>
  <si>
    <t>Noicattaro</t>
  </si>
  <si>
    <t>Adelfia</t>
  </si>
  <si>
    <t>Casamassima</t>
  </si>
  <si>
    <t>San Pietro Vernotico 1</t>
  </si>
  <si>
    <t>San Pietro Vernotico 2</t>
  </si>
  <si>
    <t>San Severo</t>
  </si>
  <si>
    <t>Faggiano</t>
  </si>
  <si>
    <t>Palagianello</t>
  </si>
  <si>
    <t>Palagiano</t>
  </si>
  <si>
    <t>Stornarella</t>
  </si>
  <si>
    <t>Villacidro ASI C</t>
  </si>
  <si>
    <t>Villacidro ASI A</t>
  </si>
  <si>
    <t>Lugnano 2</t>
  </si>
  <si>
    <t>Ostra</t>
  </si>
  <si>
    <t>Chiaravalle 1</t>
  </si>
  <si>
    <t>Giovinazzo 3</t>
  </si>
  <si>
    <t>Villacidro ASI B</t>
  </si>
  <si>
    <t>Molfetta 1</t>
  </si>
  <si>
    <t>Terlizzi 1</t>
  </si>
  <si>
    <t>Galatone</t>
  </si>
  <si>
    <t>Benevento</t>
  </si>
  <si>
    <t>Serra dei conti 1</t>
  </si>
  <si>
    <t>Molfetta 2</t>
  </si>
  <si>
    <t>Terlizzi 2</t>
  </si>
  <si>
    <t>Chiaravalle 2</t>
  </si>
  <si>
    <t>Fermo</t>
  </si>
  <si>
    <t>S.Eufizio</t>
  </si>
  <si>
    <t>San Sisto</t>
  </si>
  <si>
    <t>Ferentino 2 Area Piccola</t>
  </si>
  <si>
    <t>Ferentino parcheggio</t>
  </si>
  <si>
    <t>Luminus</t>
  </si>
  <si>
    <t>Colas Feluy</t>
  </si>
  <si>
    <t>Turnhout</t>
  </si>
  <si>
    <t>Geel West</t>
  </si>
  <si>
    <t>Villers 4</t>
  </si>
  <si>
    <t>Le Roeulx</t>
  </si>
  <si>
    <t>Ghislenghien</t>
  </si>
  <si>
    <t>Groupe pour S1</t>
  </si>
  <si>
    <t>Consolidated capacity</t>
  </si>
  <si>
    <t>La Mandria</t>
  </si>
  <si>
    <t>Sinop Energia</t>
  </si>
  <si>
    <t>CA N-1</t>
  </si>
  <si>
    <t>EBITDA N-1</t>
  </si>
  <si>
    <t>CA  N</t>
  </si>
  <si>
    <t>EBITDA N</t>
  </si>
  <si>
    <t>Catalina Solar (EDF Invest)</t>
  </si>
  <si>
    <t>Switch (EDF Invest)</t>
  </si>
  <si>
    <t>MiRose (EDF Invest)</t>
  </si>
  <si>
    <t>Red Pine (EDF Invest)</t>
  </si>
  <si>
    <t>EDF ENR</t>
  </si>
  <si>
    <t xml:space="preserve">EDF Renouvelables </t>
  </si>
  <si>
    <t>Nam Theun 2 Power Company (NTPC) (EDF Invest)</t>
  </si>
  <si>
    <t>EDF Andes Spa (ex EDF Chile Spa)</t>
  </si>
  <si>
    <t>Wagram Insurance Company DAC</t>
  </si>
  <si>
    <t xml:space="preserve">Nueva Renca </t>
  </si>
  <si>
    <t>Los Vientos</t>
  </si>
  <si>
    <t>Santa Lidia</t>
  </si>
  <si>
    <t>ES</t>
  </si>
  <si>
    <t>Royaume-Uni</t>
  </si>
  <si>
    <t>Renca 1</t>
  </si>
  <si>
    <t>Renca 2</t>
  </si>
  <si>
    <t>IZI Solutions</t>
  </si>
  <si>
    <t>Ecowest (EDF Invest)</t>
  </si>
  <si>
    <t>Energy Assets Group (EDF Invest)</t>
  </si>
  <si>
    <t>ME</t>
  </si>
  <si>
    <t xml:space="preserve">Luminus SA </t>
  </si>
  <si>
    <t>1922-2020</t>
  </si>
  <si>
    <t>Ham GT00</t>
  </si>
  <si>
    <t>Net depreciation and amortisation and prov. for renewal</t>
  </si>
  <si>
    <t>Net income</t>
  </si>
  <si>
    <t>Property, plant and equipment used in generation and other tangible assets owned by the Group, including right-of-use assets</t>
  </si>
  <si>
    <t>Liabilities held for sale</t>
  </si>
  <si>
    <t>Net liability</t>
  </si>
  <si>
    <t>Including:</t>
  </si>
  <si>
    <r>
      <t>Group CO</t>
    </r>
    <r>
      <rPr>
        <b/>
        <vertAlign val="subscript"/>
        <sz val="28"/>
        <color theme="0"/>
        <rFont val="Arial"/>
        <family val="2"/>
      </rPr>
      <t>2</t>
    </r>
    <r>
      <rPr>
        <b/>
        <sz val="28"/>
        <color theme="0"/>
        <rFont val="Arial"/>
        <family val="2"/>
      </rPr>
      <t xml:space="preserve"> emissions </t>
    </r>
    <r>
      <rPr>
        <b/>
        <vertAlign val="superscript"/>
        <sz val="28"/>
        <color theme="0"/>
        <rFont val="Arial"/>
        <family val="2"/>
      </rPr>
      <t>(1)</t>
    </r>
  </si>
  <si>
    <t>Net capacity (MW)</t>
  </si>
  <si>
    <t>EDF Chile</t>
  </si>
  <si>
    <t>Fallago</t>
  </si>
  <si>
    <t>Fenlands</t>
  </si>
  <si>
    <t>Enercal</t>
  </si>
  <si>
    <t>EDM</t>
  </si>
  <si>
    <t>EDF Invest</t>
  </si>
  <si>
    <t xml:space="preserve">Total Groupe </t>
  </si>
  <si>
    <t>EDF Energy Holdings Limited (EDF in the UK)</t>
  </si>
  <si>
    <t>EDF Energy</t>
  </si>
  <si>
    <r>
      <t xml:space="preserve">Belgium </t>
    </r>
    <r>
      <rPr>
        <vertAlign val="superscript"/>
        <sz val="12"/>
        <color rgb="FF000000"/>
        <rFont val="Arial"/>
        <family val="2"/>
      </rPr>
      <t>(1)</t>
    </r>
  </si>
  <si>
    <t>France (Nouvelle Calédonie)</t>
  </si>
  <si>
    <t>France (Mayotte)</t>
  </si>
  <si>
    <r>
      <t xml:space="preserve">France - Regulated activities </t>
    </r>
    <r>
      <rPr>
        <vertAlign val="superscript"/>
        <sz val="12"/>
        <rFont val="Arial"/>
        <family val="2"/>
      </rPr>
      <t>(1)</t>
    </r>
  </si>
  <si>
    <r>
      <t xml:space="preserve">Hydropower </t>
    </r>
    <r>
      <rPr>
        <b/>
        <vertAlign val="superscript"/>
        <sz val="12"/>
        <color theme="4"/>
        <rFont val="Arial"/>
        <family val="2"/>
      </rPr>
      <t>(2)</t>
    </r>
  </si>
  <si>
    <r>
      <t xml:space="preserve">New renewable </t>
    </r>
    <r>
      <rPr>
        <b/>
        <vertAlign val="superscript"/>
        <sz val="12"/>
        <color theme="4"/>
        <rFont val="Arial"/>
        <family val="2"/>
      </rPr>
      <t>(3)</t>
    </r>
  </si>
  <si>
    <r>
      <t xml:space="preserve">France - Regulated activities </t>
    </r>
    <r>
      <rPr>
        <vertAlign val="superscript"/>
        <sz val="12"/>
        <color rgb="FF000000"/>
        <rFont val="Arial"/>
        <family val="2"/>
      </rPr>
      <t>(3)</t>
    </r>
  </si>
  <si>
    <r>
      <t>Reactors</t>
    </r>
    <r>
      <rPr>
        <b/>
        <vertAlign val="superscript"/>
        <sz val="14"/>
        <color theme="4"/>
        <rFont val="Arial"/>
        <family val="2"/>
      </rPr>
      <t xml:space="preserve"> (1)</t>
    </r>
    <r>
      <rPr>
        <b/>
        <sz val="14"/>
        <color theme="4"/>
        <rFont val="Arial"/>
        <family val="2"/>
      </rPr>
      <t xml:space="preserve"> </t>
    </r>
  </si>
  <si>
    <r>
      <t xml:space="preserve">  In MW</t>
    </r>
    <r>
      <rPr>
        <i/>
        <vertAlign val="superscript"/>
        <sz val="14"/>
        <rFont val="Arial"/>
        <family val="2"/>
      </rPr>
      <t>(1)</t>
    </r>
  </si>
  <si>
    <t>EdisonSolar Srl (100% Edison Renewables)</t>
  </si>
  <si>
    <t>Bonorva (100% Edison Renewables)</t>
  </si>
  <si>
    <t>Ambyenta</t>
  </si>
  <si>
    <t>Flint</t>
  </si>
  <si>
    <t>L'Aigle</t>
  </si>
  <si>
    <t>Salignac</t>
  </si>
  <si>
    <t>Lingbao</t>
  </si>
  <si>
    <t>Solar Invest</t>
  </si>
  <si>
    <t>Wind Invest</t>
  </si>
  <si>
    <t>Investissement éolien 1 Inc</t>
  </si>
  <si>
    <t>AGC Seneffe</t>
  </si>
  <si>
    <t>Alken</t>
  </si>
  <si>
    <t>Cosucra Pecq</t>
  </si>
  <si>
    <t>Evergem</t>
  </si>
  <si>
    <t>Lommel</t>
  </si>
  <si>
    <t>Lommel City</t>
  </si>
  <si>
    <t>Rossel Nivelles</t>
  </si>
  <si>
    <t>Spy2</t>
  </si>
  <si>
    <t>St Gillis Waas Mega Windy</t>
  </si>
  <si>
    <t>Tinlot</t>
  </si>
  <si>
    <t>Tourpes/Leuze extension</t>
  </si>
  <si>
    <t>31 December 2020</t>
  </si>
  <si>
    <t>Net investments including acquisitions excluding disposal plan</t>
  </si>
  <si>
    <r>
      <t>(1)</t>
    </r>
    <r>
      <rPr>
        <i/>
        <sz val="11"/>
        <rFont val="Arial"/>
        <family val="2"/>
      </rPr>
      <t>Direct CO</t>
    </r>
    <r>
      <rPr>
        <i/>
        <vertAlign val="subscript"/>
        <sz val="11"/>
        <rFont val="Arial"/>
        <family val="2"/>
      </rPr>
      <t xml:space="preserve">2  </t>
    </r>
    <r>
      <rPr>
        <i/>
        <sz val="11"/>
        <rFont val="Arial"/>
        <family val="2"/>
      </rPr>
      <t xml:space="preserve">emissions, excluding life cycle analysis (LCA) of fuel and production means </t>
    </r>
  </si>
  <si>
    <t>IZIVIA</t>
  </si>
  <si>
    <t>Energy2Market (E2M)</t>
  </si>
  <si>
    <t>Valentine Solar (EDF Invest)</t>
  </si>
  <si>
    <t>Glacier's Edge (EDF Invest)</t>
  </si>
  <si>
    <t>Nicolas Riou (EDF Invest)</t>
  </si>
  <si>
    <t>Korian &amp; Partenaires Immobilier 1 &amp; 2 (EDF Invest)</t>
  </si>
  <si>
    <t>In application of IFRS 5, the net income of discontinued operations is presented on a separate line "Net income of discontinued operations" of the income statement for the financial periods presented.</t>
  </si>
  <si>
    <t>Cyclife</t>
  </si>
  <si>
    <t>Elisandra IV (Holding Madrileña Red de Gas) (EDF Invest)</t>
  </si>
  <si>
    <t>In billions of Euros</t>
  </si>
  <si>
    <t xml:space="preserve">(2) Coentreprise de Transport d’Electricité or "CTE", the company holding 100% of RTE. </t>
  </si>
  <si>
    <t>Bouchain 7</t>
  </si>
  <si>
    <r>
      <t xml:space="preserve">Balance at 31/12/2020 </t>
    </r>
    <r>
      <rPr>
        <b/>
        <vertAlign val="superscript"/>
        <sz val="10"/>
        <rFont val="Arial"/>
        <family val="2"/>
      </rPr>
      <t>(1)</t>
    </r>
  </si>
  <si>
    <t>Net expenses for 2021</t>
  </si>
  <si>
    <t>UK</t>
  </si>
  <si>
    <t>(1) Regulated activities: Enedis, ÉS and island activities; Enedis, an independant EDF subsidiary as defined in the French energy code</t>
  </si>
  <si>
    <r>
      <t xml:space="preserve">France - Regulated activities </t>
    </r>
    <r>
      <rPr>
        <b/>
        <vertAlign val="superscript"/>
        <sz val="11"/>
        <color rgb="FF001A70"/>
        <rFont val="Arial"/>
        <family val="2"/>
      </rPr>
      <t>(1)</t>
    </r>
  </si>
  <si>
    <t>(1) The net liability at 31 December 2020 comprised €23,009 million for the provision for employee benefits and €(1,725) million of non-current financial assets, giving a net amount of €21,284 million.</t>
  </si>
  <si>
    <t>Group Total excluding disposal plan</t>
  </si>
  <si>
    <t>Group disposal plan</t>
  </si>
  <si>
    <t>Group total net investments</t>
  </si>
  <si>
    <t>Roccaspinalveti (IR4)</t>
  </si>
  <si>
    <t>Casone Romano (IR)</t>
  </si>
  <si>
    <t>Sunflower (100% Edison Renewables)</t>
  </si>
  <si>
    <t xml:space="preserve">(1) Linky is a project of Enedis, independant subsidiary of EDF under the provisions of the French Energy Code
</t>
  </si>
  <si>
    <r>
      <t xml:space="preserve">France  - Regulated activties </t>
    </r>
    <r>
      <rPr>
        <vertAlign val="superscript"/>
        <sz val="10"/>
        <rFont val="Arial"/>
        <family val="2"/>
      </rPr>
      <t>(1)</t>
    </r>
  </si>
  <si>
    <r>
      <t>Year of industrial commissioning</t>
    </r>
    <r>
      <rPr>
        <b/>
        <vertAlign val="superscript"/>
        <sz val="11"/>
        <color theme="0"/>
        <rFont val="Arial"/>
        <family val="2"/>
      </rPr>
      <t xml:space="preserve"> (4)</t>
    </r>
  </si>
  <si>
    <t>(3) The plant installed by Dalkia was mainly owned by the society, the corresponding capacities are consolidated using the equity method</t>
  </si>
  <si>
    <t>(4)  Including  little Hydropowerpower in France and assets in DROM and COM. Marine energy included in the Hydropowerpower: 0.24GW</t>
  </si>
  <si>
    <t>(5) Wind, solar, biomass and geothermal</t>
  </si>
  <si>
    <r>
      <t xml:space="preserve">Hydropower </t>
    </r>
    <r>
      <rPr>
        <b/>
        <vertAlign val="superscript"/>
        <sz val="12"/>
        <color rgb="FF002060"/>
        <rFont val="Arial"/>
        <family val="2"/>
      </rPr>
      <t>(4)</t>
    </r>
  </si>
  <si>
    <r>
      <t xml:space="preserve">New Renewable </t>
    </r>
    <r>
      <rPr>
        <b/>
        <vertAlign val="superscript"/>
        <sz val="12"/>
        <color rgb="FF002060"/>
        <rFont val="Arial"/>
        <family val="2"/>
      </rPr>
      <t>(5)</t>
    </r>
  </si>
  <si>
    <r>
      <t>Dalkia</t>
    </r>
    <r>
      <rPr>
        <vertAlign val="superscript"/>
        <sz val="12"/>
        <rFont val="Arial"/>
        <family val="2"/>
      </rPr>
      <t xml:space="preserve"> (3)</t>
    </r>
  </si>
  <si>
    <t>Bugey 7</t>
  </si>
  <si>
    <t>TOTAL</t>
  </si>
  <si>
    <t>n.a.</t>
  </si>
  <si>
    <t>n.a. : Non applicable</t>
  </si>
  <si>
    <t>Net income excluding non-recurring items</t>
  </si>
  <si>
    <t>Consolidated balance sheet</t>
  </si>
  <si>
    <t>Discount rate as of :</t>
  </si>
  <si>
    <t>Net investments by segments including acquisitions</t>
  </si>
  <si>
    <r>
      <t>Coal</t>
    </r>
    <r>
      <rPr>
        <b/>
        <vertAlign val="superscript"/>
        <sz val="12"/>
        <color rgb="FF002060"/>
        <rFont val="Arial"/>
        <family val="2"/>
      </rPr>
      <t xml:space="preserve"> (6)</t>
    </r>
  </si>
  <si>
    <r>
      <t xml:space="preserve">Fuel </t>
    </r>
    <r>
      <rPr>
        <b/>
        <vertAlign val="superscript"/>
        <sz val="12"/>
        <color rgb="FF002060"/>
        <rFont val="Arial"/>
        <family val="2"/>
      </rPr>
      <t>(7)</t>
    </r>
  </si>
  <si>
    <r>
      <t>Group total</t>
    </r>
    <r>
      <rPr>
        <b/>
        <vertAlign val="superscript"/>
        <sz val="12"/>
        <color theme="4"/>
        <rFont val="Arial"/>
        <family val="2"/>
      </rPr>
      <t xml:space="preserve"> (6)</t>
    </r>
  </si>
  <si>
    <t>From Sales to EBIT by reporting segment as of 2021</t>
  </si>
  <si>
    <t>From sales to EBIT by reporting segment as of 2020</t>
  </si>
  <si>
    <t>31 December 2021</t>
  </si>
  <si>
    <t>France discount rate as of 31/12/2021: 1,30 %</t>
  </si>
  <si>
    <t>Balance at 31/12/2021</t>
  </si>
  <si>
    <t>Scope of consolidation at 31 December 2021</t>
  </si>
  <si>
    <t>% of ownership at 31/12/2021</t>
  </si>
  <si>
    <t>Consolidation method as of 31/12/2021</t>
  </si>
  <si>
    <t>Saudi Arabia</t>
  </si>
  <si>
    <t>(2) The hydropower output takes into account the marine energy (540GWh in 2020 and 543GWh in 2021).  Hydro output after deductions of pumped volumes is 43.2TWh in 2020 and 40.3TWh in 2021</t>
  </si>
  <si>
    <r>
      <t xml:space="preserve">Sales by segment </t>
    </r>
    <r>
      <rPr>
        <vertAlign val="superscript"/>
        <sz val="10"/>
        <rFont val="Arial"/>
        <family val="2"/>
      </rPr>
      <t>(2)</t>
    </r>
  </si>
  <si>
    <t xml:space="preserve">Nuclear maintenance inludung Grand Carénage </t>
  </si>
  <si>
    <t>Flamanville 3 project</t>
  </si>
  <si>
    <t>New nuclear</t>
  </si>
  <si>
    <t xml:space="preserve">Other international </t>
  </si>
  <si>
    <r>
      <t>CTE (EDF Invest)</t>
    </r>
    <r>
      <rPr>
        <vertAlign val="superscript"/>
        <sz val="10"/>
        <rFont val="Arial"/>
        <family val="2"/>
      </rPr>
      <t>(2)</t>
    </r>
  </si>
  <si>
    <t>Immo C47 (EDF Invest)</t>
  </si>
  <si>
    <r>
      <t xml:space="preserve">Autres </t>
    </r>
    <r>
      <rPr>
        <i/>
        <sz val="10"/>
        <rFont val="Arial"/>
        <family val="2"/>
      </rPr>
      <t>holdings</t>
    </r>
    <r>
      <rPr>
        <sz val="10"/>
        <rFont val="Arial"/>
        <family val="2"/>
      </rPr>
      <t xml:space="preserve"> (EDF Invest)</t>
    </r>
  </si>
  <si>
    <t>Thyssengas (EDF Invest)</t>
  </si>
  <si>
    <t>IZI Solutions renov</t>
  </si>
  <si>
    <t>EDF Pulse Holding</t>
  </si>
  <si>
    <t>Hynamics</t>
  </si>
  <si>
    <t xml:space="preserve">Agregio </t>
  </si>
  <si>
    <t>Issy Shift (EDF Invest)</t>
  </si>
  <si>
    <t>Orange concessions (EDF Invest)</t>
  </si>
  <si>
    <t>92 France (EDF Invest)</t>
  </si>
  <si>
    <t>Energy Asset Group (EDF Energy)</t>
  </si>
  <si>
    <t>IG</t>
  </si>
  <si>
    <t>Nachtigal Hydro Power Company</t>
  </si>
  <si>
    <t xml:space="preserve">Generadora Metropolitana (GM) </t>
  </si>
  <si>
    <t xml:space="preserve">Chile </t>
  </si>
  <si>
    <t>Société C3</t>
  </si>
  <si>
    <t>FP</t>
  </si>
  <si>
    <t>moyenne : 2015</t>
  </si>
  <si>
    <t xml:space="preserve">moyenne : 2007 </t>
  </si>
  <si>
    <t>Angleur PV</t>
  </si>
  <si>
    <t>AB Invest Jupille 1</t>
  </si>
  <si>
    <t>Brunswick</t>
  </si>
  <si>
    <t>Xeikon Manufacturing</t>
  </si>
  <si>
    <t>Qualiphar</t>
  </si>
  <si>
    <t>Powerpack</t>
  </si>
  <si>
    <t>AB Inbev Jupille 3</t>
  </si>
  <si>
    <t>Signode Belgium SRL (Mima)</t>
  </si>
  <si>
    <t>Agfa Gevaert</t>
  </si>
  <si>
    <t>Castrol</t>
  </si>
  <si>
    <t>moyenne : 2012</t>
  </si>
  <si>
    <t>moyenne : 2018</t>
  </si>
  <si>
    <t>moyenne : 2017</t>
  </si>
  <si>
    <t xml:space="preserve">moyenne : 2014 </t>
  </si>
  <si>
    <t>Héron II</t>
  </si>
  <si>
    <t>Nives</t>
  </si>
  <si>
    <t>Juprenne</t>
  </si>
  <si>
    <t>Eeklo Vrouwestraat</t>
  </si>
  <si>
    <t>Beringen Stad</t>
  </si>
  <si>
    <t>Ghlin H&amp;M</t>
  </si>
  <si>
    <t>Zelzate</t>
  </si>
  <si>
    <t>Herstal NRB</t>
  </si>
  <si>
    <t>Péruwelz Polaris</t>
  </si>
  <si>
    <t>Péruwelz Moulin Saint Roch</t>
  </si>
  <si>
    <t>Estaimpuis Ipalle</t>
  </si>
  <si>
    <t>moyenne : 2016</t>
  </si>
  <si>
    <t>moyenne : 2020</t>
  </si>
  <si>
    <t>Guohua Investment Jiangsu Dongtai offshore wind power</t>
  </si>
  <si>
    <t>moyenne : 2019</t>
  </si>
  <si>
    <t xml:space="preserve">Renewable Portfolio </t>
  </si>
  <si>
    <t>Arrighi 1</t>
  </si>
  <si>
    <t>Arrighi 2</t>
  </si>
  <si>
    <r>
      <t>Divers</t>
    </r>
    <r>
      <rPr>
        <vertAlign val="superscript"/>
        <sz val="10"/>
        <rFont val="Arial"/>
        <family val="2"/>
      </rPr>
      <t>(3)</t>
    </r>
  </si>
  <si>
    <t xml:space="preserve">Gavet </t>
  </si>
  <si>
    <t>Martigues 5</t>
  </si>
  <si>
    <t>Martigues 6</t>
  </si>
  <si>
    <t>moyenne : 2013</t>
  </si>
  <si>
    <t>moyenne : 2009</t>
  </si>
  <si>
    <t>moyenne : 2011</t>
  </si>
  <si>
    <t>moyenne: 2021</t>
  </si>
  <si>
    <t>Edison Rinnovabili (100% Edison Renewables)</t>
  </si>
  <si>
    <t>EdisonWind Srl (100% Edison Renewables)</t>
  </si>
  <si>
    <t>Edson Rinnovabili (100% Edison Renewables)</t>
  </si>
  <si>
    <t>Divers</t>
  </si>
  <si>
    <t>SantaLuce (100% EdisonRenewables)</t>
  </si>
  <si>
    <t>Ecotermica Ciriè</t>
  </si>
  <si>
    <t>Alzano Lombardo</t>
  </si>
  <si>
    <t>Edison Facility Solutions</t>
  </si>
  <si>
    <t>Spain Plastic Onmiun Arevalo</t>
  </si>
  <si>
    <t>Sesto San Giovanni 2</t>
  </si>
  <si>
    <t>Elpedison</t>
  </si>
  <si>
    <t>Piemonte (25 plants)</t>
  </si>
  <si>
    <t>Bovino</t>
  </si>
  <si>
    <t>Aerochetto Srl (100% Edison Renewables)</t>
  </si>
  <si>
    <t>Giunchetto</t>
  </si>
  <si>
    <t>Tavagnasco</t>
  </si>
  <si>
    <t>Quassolo</t>
  </si>
  <si>
    <t>Spain Helados ESTIU</t>
  </si>
  <si>
    <t>Sersys (100% Fenice)</t>
  </si>
  <si>
    <t xml:space="preserve">Cea Biogas </t>
  </si>
  <si>
    <t>District Heating</t>
  </si>
  <si>
    <t>moyenne : 2021</t>
  </si>
  <si>
    <t xml:space="preserve">moyenne : 2015 </t>
  </si>
  <si>
    <t>XXXX</t>
  </si>
  <si>
    <t>Valle d'Aosta (11 plants)</t>
  </si>
  <si>
    <t>Steam turbine</t>
  </si>
  <si>
    <t>Full consolidation</t>
  </si>
  <si>
    <t xml:space="preserve">Other  </t>
  </si>
  <si>
    <t>Several plants</t>
  </si>
  <si>
    <t>Geothermy</t>
  </si>
  <si>
    <t xml:space="preserve">Spain </t>
  </si>
  <si>
    <t>EDF group means of electricity generation list 
Detail by power plant at 31 December 2021</t>
  </si>
  <si>
    <t>Consolidation method(2)</t>
  </si>
  <si>
    <t>Segment</t>
  </si>
  <si>
    <t>Simeri Crichi</t>
  </si>
  <si>
    <t>Piemme Castelvetro</t>
  </si>
  <si>
    <t>Melfi (Rendina Ambiente S.r.l)</t>
  </si>
  <si>
    <t>Ergom -Melfi</t>
  </si>
  <si>
    <t>Vigne di Narni</t>
  </si>
  <si>
    <t>Oviglio</t>
  </si>
  <si>
    <t>Termica Cologno</t>
  </si>
  <si>
    <t xml:space="preserve">Jesi Energia </t>
  </si>
  <si>
    <t>Vibinum Srl (100% Edison Renewables)</t>
  </si>
  <si>
    <t>Edison Teleriscaldamento Srl (100% Fenice)</t>
  </si>
  <si>
    <t>Castiglione Messer Marino (IR1)</t>
  </si>
  <si>
    <t>Faeto -Ampliamento</t>
  </si>
  <si>
    <t>Foiano -Ampliamento</t>
  </si>
  <si>
    <t>Castiglione Messer Marino (IR3)</t>
  </si>
  <si>
    <t>Mediglia</t>
  </si>
  <si>
    <t>Melissa PESF</t>
  </si>
  <si>
    <t>Melissa Strongoli</t>
  </si>
  <si>
    <t>Montemignaio</t>
  </si>
  <si>
    <t>Rignano Garganico</t>
  </si>
  <si>
    <t>Vaglio Ampliamento</t>
  </si>
  <si>
    <t>Spain Trefimed</t>
  </si>
  <si>
    <t>Marine energy</t>
  </si>
  <si>
    <t>Equity method</t>
  </si>
  <si>
    <t>(1) The  capacity consolidated by EDF Renewables is established as follows: 0 MW are consolidated for the power plants consolidated under the equity method within EDF Renewables; 100% of the gross capacity is consolidated for all other power plants. The  capacity consolidated by EDF Renewable on a given geographical area can result from the application of different methods from one plant to the other within that area.</t>
  </si>
  <si>
    <t xml:space="preserve">(2) Consolidation method at the closing date </t>
  </si>
  <si>
    <t xml:space="preserve">(4) When grouped by country or region, the average year of industrial commisionning was weighted by the net MW </t>
  </si>
  <si>
    <r>
      <t xml:space="preserve">Dongtai V </t>
    </r>
    <r>
      <rPr>
        <vertAlign val="superscript"/>
        <sz val="11"/>
        <rFont val="Calibri"/>
        <family val="2"/>
        <scheme val="minor"/>
      </rPr>
      <t>(5)</t>
    </r>
  </si>
  <si>
    <r>
      <t xml:space="preserve">Dongtai IV </t>
    </r>
    <r>
      <rPr>
        <vertAlign val="superscript"/>
        <sz val="11"/>
        <rFont val="Calibri"/>
        <family val="2"/>
        <scheme val="minor"/>
      </rPr>
      <t>(5)</t>
    </r>
  </si>
  <si>
    <t>(5) Dongtai IV et V 37.5% owned by EDF( 25% EDF Renewables and 12.5% EDF China)</t>
  </si>
  <si>
    <t>Arrondis</t>
  </si>
  <si>
    <t>(7) Including energy production by incineration and by gas mine</t>
  </si>
  <si>
    <t>Emissions from the heat and power generation by segment</t>
  </si>
  <si>
    <r>
      <t xml:space="preserve">France - Regulated activities </t>
    </r>
    <r>
      <rPr>
        <vertAlign val="superscript"/>
        <sz val="12"/>
        <color rgb="FF000000"/>
        <rFont val="Arial"/>
        <family val="2"/>
      </rPr>
      <t>(2)</t>
    </r>
  </si>
  <si>
    <r>
      <t>(2)</t>
    </r>
    <r>
      <rPr>
        <i/>
        <sz val="11"/>
        <rFont val="Arial"/>
        <family val="2"/>
      </rPr>
      <t>Power generation in ZNI: « Zones non interconnectées » - (mainly island territories) and Electricité de Strasbourg (ES)</t>
    </r>
  </si>
  <si>
    <r>
      <t>Group Total</t>
    </r>
    <r>
      <rPr>
        <b/>
        <vertAlign val="superscript"/>
        <sz val="12"/>
        <color rgb="FF001A70"/>
        <rFont val="Arial"/>
        <family val="2"/>
      </rPr>
      <t xml:space="preserve"> (3)</t>
    </r>
  </si>
  <si>
    <r>
      <t>(3)</t>
    </r>
    <r>
      <rPr>
        <i/>
        <sz val="11"/>
        <rFont val="Arial"/>
        <family val="2"/>
      </rPr>
      <t>Framatome contributes to 26kt CO</t>
    </r>
    <r>
      <rPr>
        <i/>
        <vertAlign val="subscript"/>
        <sz val="11"/>
        <rFont val="Arial"/>
        <family val="2"/>
      </rPr>
      <t>2</t>
    </r>
    <r>
      <rPr>
        <i/>
        <sz val="11"/>
        <rFont val="Arial"/>
        <family val="2"/>
      </rPr>
      <t xml:space="preserve"> in 2020 and 31 ktCO</t>
    </r>
    <r>
      <rPr>
        <i/>
        <vertAlign val="subscript"/>
        <sz val="11"/>
        <rFont val="Arial"/>
        <family val="2"/>
      </rPr>
      <t>2</t>
    </r>
    <r>
      <rPr>
        <i/>
        <sz val="11"/>
        <rFont val="Arial"/>
        <family val="2"/>
      </rPr>
      <t xml:space="preserve"> in 2021. The direct CO</t>
    </r>
    <r>
      <rPr>
        <i/>
        <vertAlign val="subscript"/>
        <sz val="11"/>
        <rFont val="Arial"/>
        <family val="2"/>
      </rPr>
      <t xml:space="preserve">2 </t>
    </r>
    <r>
      <rPr>
        <i/>
        <sz val="11"/>
        <rFont val="Arial"/>
        <family val="2"/>
      </rPr>
      <t xml:space="preserve">emissions from “Others activities” segments are not significant compared to Group total emissions </t>
    </r>
  </si>
  <si>
    <t>Group installed electricity capacity as of 31 December 2021</t>
  </si>
  <si>
    <r>
      <t>EDF Group net electricity capacity</t>
    </r>
    <r>
      <rPr>
        <b/>
        <vertAlign val="superscript"/>
        <sz val="22"/>
        <color rgb="FF001A70"/>
        <rFont val="Arial"/>
        <family val="2"/>
      </rPr>
      <t xml:space="preserve"> </t>
    </r>
    <r>
      <rPr>
        <b/>
        <sz val="22"/>
        <color rgb="FF001A70"/>
        <rFont val="Arial"/>
        <family val="2"/>
      </rPr>
      <t>(according to the participation of Group companies, including participations in associates and joint ventures)</t>
    </r>
  </si>
  <si>
    <t>Fully consolidated electricity capacity</t>
  </si>
  <si>
    <t>(6) Taking into consideration the closing of the Havre coal power plant in S1 2021 and unit 3&amp;4 of West Burton A plant in the UK</t>
  </si>
  <si>
    <t>NET INCOME EXCLUDING NON-RECURRING ITEMS</t>
  </si>
  <si>
    <t>x8</t>
  </si>
  <si>
    <t>x4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</si>
</sst>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 _€_-;\-* #,##0.00\ _€_-;_-* &quot;-&quot;??\ _€_-;_-@_-"/>
    <numFmt numFmtId="165" formatCode="0.0%"/>
    <numFmt numFmtId="166" formatCode="#,##0;&quot;(&quot;#,##0&quot;)&quot;"/>
    <numFmt numFmtId="167" formatCode="#,###\ ;\ \(#,###\)"/>
    <numFmt numFmtId="168" formatCode="#,###.00\ ;\ \(#,###.00\)"/>
    <numFmt numFmtId="169" formatCode="dd/mm/yyyy;@"/>
    <numFmt numFmtId="170" formatCode="[$-40C]mmmm\-yy;@"/>
    <numFmt numFmtId="171" formatCode="_-* #,##0\ _€_-;\-* #,##0\ _€_-;_-* &quot;-&quot;??\ _€_-;_-@_-"/>
    <numFmt numFmtId="172" formatCode="[$-40C]d\ mmmm\ yyyy;@"/>
    <numFmt numFmtId="173" formatCode="0.0"/>
    <numFmt numFmtId="174" formatCode="#,##0;&quot;(&quot;#.##0,&quot;)&quot;"/>
    <numFmt numFmtId="175" formatCode="#,###\ ;\ \(#,###\);\-"/>
    <numFmt numFmtId="176" formatCode="_-* #,##0\ &quot;€&quot;_-;\-* #,##0\ &quot;€&quot;_-;_-* &quot;-&quot;??\ &quot;€&quot;_-;_-@_-"/>
    <numFmt numFmtId="177" formatCode="#,##0.0"/>
    <numFmt numFmtId="178" formatCode="#,##0;&quot;-&quot;"/>
    <numFmt numFmtId="179" formatCode="##,##0.00\ ;\ \(##,##0.00\)"/>
  </numFmts>
  <fonts count="148">
    <font>
      <sz val="11"/>
      <color theme="1"/>
      <name val="Calibri"/>
      <family val="2"/>
      <scheme val="minor"/>
    </font>
    <font>
      <sz val="10"/>
      <name val="Arial"/>
      <family val="2"/>
    </font>
    <font>
      <sz val="11"/>
      <name val="Arial"/>
      <family val="2"/>
    </font>
    <font>
      <sz val="14"/>
      <name val="Arial"/>
      <family val="2"/>
    </font>
    <font>
      <sz val="11"/>
      <color theme="1"/>
      <name val="Calibri"/>
      <family val="2"/>
      <scheme val="minor"/>
    </font>
    <font>
      <u/>
      <sz val="4.4000000000000004"/>
      <color theme="10"/>
      <name val="Calibri"/>
      <family val="2"/>
    </font>
    <font>
      <b/>
      <sz val="10"/>
      <color theme="1"/>
      <name val="Arial"/>
      <family val="2"/>
    </font>
    <font>
      <sz val="11"/>
      <color theme="1"/>
      <name val="Arial"/>
      <family val="2"/>
    </font>
    <font>
      <b/>
      <sz val="24"/>
      <color rgb="FFFFFFFF"/>
      <name val="Arial"/>
      <family val="2"/>
    </font>
    <font>
      <sz val="10"/>
      <color theme="1"/>
      <name val="Arial"/>
      <family val="2"/>
    </font>
    <font>
      <i/>
      <sz val="10"/>
      <color theme="1"/>
      <name val="Arial"/>
      <family val="2"/>
    </font>
    <font>
      <b/>
      <sz val="28"/>
      <color theme="0"/>
      <name val="Arial"/>
      <family val="2"/>
    </font>
    <font>
      <sz val="10"/>
      <color rgb="FF000000"/>
      <name val="Arial"/>
      <family val="2"/>
    </font>
    <font>
      <sz val="16"/>
      <color theme="1"/>
      <name val="Arial"/>
      <family val="2"/>
    </font>
    <font>
      <sz val="10"/>
      <color rgb="FF005BBB"/>
      <name val="Arial"/>
      <family val="2"/>
    </font>
    <font>
      <b/>
      <sz val="10"/>
      <color rgb="FF005BBB"/>
      <name val="Arial"/>
      <family val="2"/>
    </font>
    <font>
      <b/>
      <sz val="11"/>
      <color theme="1"/>
      <name val="Arial"/>
      <family val="2"/>
    </font>
    <font>
      <i/>
      <sz val="11"/>
      <color theme="1"/>
      <name val="Arial"/>
      <family val="2"/>
    </font>
    <font>
      <sz val="12"/>
      <color theme="1"/>
      <name val="Arial"/>
      <family val="2"/>
    </font>
    <font>
      <sz val="11"/>
      <color rgb="FFFF0000"/>
      <name val="Arial"/>
      <family val="2"/>
    </font>
    <font>
      <b/>
      <sz val="20"/>
      <color theme="1" tint="0.499984740745262"/>
      <name val="Arial"/>
      <family val="2"/>
    </font>
    <font>
      <b/>
      <sz val="18"/>
      <color theme="1" tint="0.499984740745262"/>
      <name val="Arial"/>
      <family val="2"/>
    </font>
    <font>
      <b/>
      <sz val="14"/>
      <color theme="0"/>
      <name val="Arial"/>
      <family val="2"/>
    </font>
    <font>
      <sz val="18"/>
      <color theme="3" tint="0.39997558519241921"/>
      <name val="Arial"/>
      <family val="2"/>
    </font>
    <font>
      <b/>
      <sz val="18"/>
      <color rgb="FF005BBB"/>
      <name val="Arial"/>
      <family val="2"/>
    </font>
    <font>
      <i/>
      <sz val="12"/>
      <color theme="1"/>
      <name val="Arial"/>
      <family val="2"/>
    </font>
    <font>
      <sz val="18"/>
      <color rgb="FF005BBB"/>
      <name val="Arial"/>
      <family val="2"/>
    </font>
    <font>
      <b/>
      <sz val="11"/>
      <color rgb="FF001A70"/>
      <name val="Arial"/>
      <family val="2"/>
    </font>
    <font>
      <b/>
      <sz val="10"/>
      <color rgb="FF001A70"/>
      <name val="Arial"/>
      <family val="2"/>
    </font>
    <font>
      <sz val="11"/>
      <color rgb="FF001A70"/>
      <name val="Arial"/>
      <family val="2"/>
    </font>
    <font>
      <b/>
      <sz val="14"/>
      <color rgb="FF001A70"/>
      <name val="Arial"/>
      <family val="2"/>
    </font>
    <font>
      <b/>
      <sz val="12"/>
      <color rgb="FF001A70"/>
      <name val="Arial"/>
      <family val="2"/>
    </font>
    <font>
      <b/>
      <sz val="14"/>
      <name val="Arial"/>
      <family val="2"/>
    </font>
    <font>
      <b/>
      <sz val="10"/>
      <color rgb="FF000000"/>
      <name val="Arial"/>
      <family val="2"/>
    </font>
    <font>
      <sz val="16"/>
      <color rgb="FF005BBB"/>
      <name val="Arial"/>
      <family val="2"/>
    </font>
    <font>
      <b/>
      <sz val="14"/>
      <color rgb="FFFFA02F"/>
      <name val="Arial"/>
      <family val="2"/>
    </font>
    <font>
      <i/>
      <sz val="11"/>
      <color rgb="FF000000"/>
      <name val="Arial"/>
      <family val="2"/>
    </font>
    <font>
      <b/>
      <sz val="28"/>
      <name val="Arial"/>
      <family val="2"/>
    </font>
    <font>
      <b/>
      <vertAlign val="superscript"/>
      <sz val="11"/>
      <color rgb="FF001A70"/>
      <name val="Arial"/>
      <family val="2"/>
    </font>
    <font>
      <sz val="11"/>
      <color theme="0"/>
      <name val="Calibri"/>
      <family val="2"/>
      <scheme val="minor"/>
    </font>
    <font>
      <i/>
      <sz val="10"/>
      <name val="Arial"/>
      <family val="2"/>
    </font>
    <font>
      <vertAlign val="superscript"/>
      <sz val="10"/>
      <name val="Arial"/>
      <family val="2"/>
    </font>
    <font>
      <b/>
      <sz val="12"/>
      <color rgb="FF002060"/>
      <name val="Arial"/>
      <family val="2"/>
    </font>
    <font>
      <sz val="16"/>
      <color rgb="FFFF0000"/>
      <name val="Arial"/>
      <family val="2"/>
    </font>
    <font>
      <sz val="16"/>
      <color theme="0"/>
      <name val="Arial"/>
      <family val="2"/>
    </font>
    <font>
      <u/>
      <sz val="16"/>
      <color theme="0"/>
      <name val="Arial"/>
      <family val="2"/>
    </font>
    <font>
      <u/>
      <sz val="16"/>
      <color rgb="FFFF0000"/>
      <name val="Arial"/>
      <family val="2"/>
    </font>
    <font>
      <sz val="16"/>
      <color theme="1"/>
      <name val="Calibri"/>
      <family val="2"/>
      <scheme val="minor"/>
    </font>
    <font>
      <u/>
      <sz val="16"/>
      <color theme="0"/>
      <name val="Calibri"/>
      <family val="2"/>
      <scheme val="minor"/>
    </font>
    <font>
      <sz val="16"/>
      <color theme="0"/>
      <name val="Calibri"/>
      <family val="2"/>
      <scheme val="minor"/>
    </font>
    <font>
      <i/>
      <sz val="14"/>
      <color theme="1"/>
      <name val="Arial"/>
      <family val="2"/>
    </font>
    <font>
      <b/>
      <i/>
      <sz val="14"/>
      <color theme="1"/>
      <name val="Arial"/>
      <family val="2"/>
    </font>
    <font>
      <b/>
      <sz val="16"/>
      <color rgb="FF001A70"/>
      <name val="Arial"/>
      <family val="2"/>
    </font>
    <font>
      <b/>
      <i/>
      <sz val="14"/>
      <color rgb="FF001A70"/>
      <name val="Arial"/>
      <family val="2"/>
    </font>
    <font>
      <b/>
      <sz val="12"/>
      <color theme="1"/>
      <name val="Arial"/>
      <family val="2"/>
    </font>
    <font>
      <sz val="12"/>
      <name val="Arial"/>
      <family val="2"/>
    </font>
    <font>
      <b/>
      <sz val="12"/>
      <name val="Arial"/>
      <family val="2"/>
    </font>
    <font>
      <i/>
      <sz val="11"/>
      <name val="Arial"/>
      <family val="2"/>
    </font>
    <font>
      <b/>
      <vertAlign val="subscript"/>
      <sz val="12"/>
      <color rgb="FF001A70"/>
      <name val="Arial"/>
      <family val="2"/>
    </font>
    <font>
      <b/>
      <sz val="10"/>
      <name val="Arial"/>
      <family val="2"/>
    </font>
    <font>
      <b/>
      <sz val="14"/>
      <color theme="1" tint="0.499984740745262"/>
      <name val="Arial"/>
      <family val="2"/>
    </font>
    <font>
      <b/>
      <sz val="24"/>
      <color theme="0"/>
      <name val="Arial"/>
      <family val="2"/>
    </font>
    <font>
      <sz val="11"/>
      <color rgb="FFFF0000"/>
      <name val="Calibri"/>
      <family val="2"/>
      <scheme val="minor"/>
    </font>
    <font>
      <b/>
      <sz val="11"/>
      <color theme="1"/>
      <name val="Calibri"/>
      <family val="2"/>
      <scheme val="minor"/>
    </font>
    <font>
      <b/>
      <sz val="26"/>
      <color rgb="FF005BBB"/>
      <name val="Calibri"/>
      <family val="2"/>
      <scheme val="minor"/>
    </font>
    <font>
      <sz val="12"/>
      <color rgb="FF001A70"/>
      <name val="Arial"/>
      <family val="2"/>
    </font>
    <font>
      <sz val="11"/>
      <color rgb="FF005BBB"/>
      <name val="Calibri"/>
      <family val="2"/>
      <scheme val="minor"/>
    </font>
    <font>
      <b/>
      <sz val="18"/>
      <color theme="9" tint="-0.249977111117893"/>
      <name val="Arial"/>
      <family val="2"/>
    </font>
    <font>
      <sz val="11"/>
      <color theme="9" tint="-0.249977111117893"/>
      <name val="Calibri"/>
      <family val="2"/>
      <scheme val="minor"/>
    </font>
    <font>
      <sz val="10"/>
      <color theme="1"/>
      <name val="Calibri"/>
      <family val="2"/>
      <scheme val="minor"/>
    </font>
    <font>
      <sz val="14"/>
      <name val="Calibri"/>
      <family val="2"/>
    </font>
    <font>
      <b/>
      <sz val="11"/>
      <color theme="0"/>
      <name val="Arial"/>
      <family val="2"/>
    </font>
    <font>
      <b/>
      <vertAlign val="superscript"/>
      <sz val="11"/>
      <color theme="0"/>
      <name val="Arial"/>
      <family val="2"/>
    </font>
    <font>
      <b/>
      <sz val="11"/>
      <name val="Calibri"/>
      <family val="2"/>
      <scheme val="minor"/>
    </font>
    <font>
      <sz val="11"/>
      <name val="Calibri"/>
      <family val="2"/>
      <scheme val="minor"/>
    </font>
    <font>
      <b/>
      <sz val="11"/>
      <color rgb="FFFF0000"/>
      <name val="Calibri"/>
      <family val="2"/>
      <scheme val="minor"/>
    </font>
    <font>
      <sz val="11"/>
      <color rgb="FF000000"/>
      <name val="Arial"/>
      <family val="2"/>
    </font>
    <font>
      <i/>
      <sz val="11"/>
      <color theme="1"/>
      <name val="Calibri"/>
      <family val="2"/>
      <scheme val="minor"/>
    </font>
    <font>
      <b/>
      <vertAlign val="superscript"/>
      <sz val="12"/>
      <color rgb="FF001A70"/>
      <name val="Arial"/>
      <family val="2"/>
    </font>
    <font>
      <b/>
      <sz val="26"/>
      <color rgb="FF509E2F"/>
      <name val="Calibri"/>
      <family val="2"/>
      <scheme val="minor"/>
    </font>
    <font>
      <b/>
      <sz val="16"/>
      <color rgb="FF509E2F"/>
      <name val="Calibri"/>
      <family val="2"/>
      <scheme val="minor"/>
    </font>
    <font>
      <b/>
      <sz val="24"/>
      <color rgb="FF509E2F"/>
      <name val="Arial"/>
      <family val="2"/>
    </font>
    <font>
      <b/>
      <sz val="18"/>
      <color rgb="FFFE5815"/>
      <name val="Arial"/>
      <family val="2"/>
    </font>
    <font>
      <b/>
      <sz val="22"/>
      <color rgb="FF002060"/>
      <name val="Arial"/>
      <family val="2"/>
    </font>
    <font>
      <b/>
      <vertAlign val="superscript"/>
      <sz val="12"/>
      <color rgb="FF002060"/>
      <name val="Arial"/>
      <family val="2"/>
    </font>
    <font>
      <sz val="12"/>
      <color rgb="FFFF0000"/>
      <name val="Arial"/>
      <family val="2"/>
    </font>
    <font>
      <vertAlign val="superscript"/>
      <sz val="12"/>
      <name val="Arial"/>
      <family val="2"/>
    </font>
    <font>
      <b/>
      <sz val="22"/>
      <color rgb="FF001A70"/>
      <name val="Arial"/>
      <family val="2"/>
    </font>
    <font>
      <b/>
      <vertAlign val="superscript"/>
      <sz val="22"/>
      <color rgb="FF001A70"/>
      <name val="Arial"/>
      <family val="2"/>
    </font>
    <font>
      <b/>
      <sz val="18"/>
      <color rgb="FF002060"/>
      <name val="Arial"/>
      <family val="2"/>
    </font>
    <font>
      <b/>
      <sz val="26"/>
      <color rgb="FF002060"/>
      <name val="Calibri"/>
      <family val="2"/>
      <scheme val="minor"/>
    </font>
    <font>
      <b/>
      <vertAlign val="superscript"/>
      <sz val="28"/>
      <color theme="0"/>
      <name val="Arial"/>
      <family val="2"/>
    </font>
    <font>
      <b/>
      <sz val="20"/>
      <color rgb="FF002060"/>
      <name val="Arial"/>
      <family val="2"/>
    </font>
    <font>
      <sz val="11"/>
      <color theme="0"/>
      <name val="Arial"/>
      <family val="2"/>
    </font>
    <font>
      <vertAlign val="superscript"/>
      <sz val="10"/>
      <color rgb="FF000000"/>
      <name val="Arial"/>
      <family val="2"/>
    </font>
    <font>
      <sz val="18"/>
      <color rgb="FF002060"/>
      <name val="Arial"/>
      <family val="2"/>
    </font>
    <font>
      <sz val="11"/>
      <color rgb="FF002060"/>
      <name val="Arial"/>
      <family val="2"/>
    </font>
    <font>
      <sz val="10"/>
      <color rgb="FF001A70"/>
      <name val="Arial"/>
      <family val="2"/>
    </font>
    <font>
      <sz val="12"/>
      <name val="Calibri"/>
      <family val="2"/>
      <scheme val="minor"/>
    </font>
    <font>
      <b/>
      <vertAlign val="superscript"/>
      <sz val="10"/>
      <name val="Arial"/>
      <family val="2"/>
    </font>
    <font>
      <sz val="12"/>
      <color theme="0"/>
      <name val="Arial"/>
      <family val="2"/>
    </font>
    <font>
      <sz val="11"/>
      <color rgb="FF000000"/>
      <name val="Calibri"/>
      <family val="2"/>
      <scheme val="minor"/>
    </font>
    <font>
      <b/>
      <i/>
      <sz val="10"/>
      <name val="Arial"/>
      <family val="2"/>
    </font>
    <font>
      <b/>
      <vertAlign val="subscript"/>
      <sz val="28"/>
      <color theme="0"/>
      <name val="Arial"/>
      <family val="2"/>
    </font>
    <font>
      <b/>
      <sz val="26"/>
      <color theme="0" tint="-0.499984740745262"/>
      <name val="Calibri"/>
      <family val="2"/>
      <scheme val="minor"/>
    </font>
    <font>
      <b/>
      <sz val="14"/>
      <color theme="1"/>
      <name val="Calibri corps"/>
    </font>
    <font>
      <sz val="12"/>
      <color rgb="FF000000"/>
      <name val="Arial"/>
      <family val="2"/>
    </font>
    <font>
      <b/>
      <sz val="12"/>
      <color rgb="FF000000"/>
      <name val="Arial"/>
      <family val="2"/>
    </font>
    <font>
      <i/>
      <sz val="14"/>
      <color rgb="FF000000"/>
      <name val="Arial"/>
      <family val="2"/>
    </font>
    <font>
      <vertAlign val="superscript"/>
      <sz val="12"/>
      <color rgb="FF000000"/>
      <name val="Arial"/>
      <family val="2"/>
    </font>
    <font>
      <b/>
      <sz val="12"/>
      <color theme="4"/>
      <name val="Arial"/>
      <family val="2"/>
    </font>
    <font>
      <b/>
      <sz val="12"/>
      <color theme="5"/>
      <name val="Arial"/>
      <family val="2"/>
    </font>
    <font>
      <b/>
      <sz val="18"/>
      <color theme="3"/>
      <name val="Arial"/>
      <family val="2"/>
    </font>
    <font>
      <sz val="11"/>
      <color theme="3"/>
      <name val="Calibri"/>
      <family val="2"/>
      <scheme val="minor"/>
    </font>
    <font>
      <b/>
      <sz val="12"/>
      <color theme="3"/>
      <name val="Arial"/>
      <family val="2"/>
    </font>
    <font>
      <i/>
      <sz val="11"/>
      <name val="Calibri"/>
      <family val="2"/>
      <scheme val="minor"/>
    </font>
    <font>
      <i/>
      <sz val="14"/>
      <name val="Arial"/>
      <family val="2"/>
    </font>
    <font>
      <b/>
      <vertAlign val="superscript"/>
      <sz val="12"/>
      <color theme="4"/>
      <name val="Arial"/>
      <family val="2"/>
    </font>
    <font>
      <i/>
      <sz val="12"/>
      <color rgb="FF000000"/>
      <name val="Arial"/>
      <family val="2"/>
    </font>
    <font>
      <i/>
      <sz val="9"/>
      <color rgb="FF000000"/>
      <name val="Arial"/>
      <family val="2"/>
    </font>
    <font>
      <b/>
      <sz val="11"/>
      <color rgb="FF000000"/>
      <name val="Arial"/>
      <family val="2"/>
    </font>
    <font>
      <i/>
      <sz val="9"/>
      <name val="Arial"/>
      <family val="2"/>
    </font>
    <font>
      <b/>
      <sz val="18"/>
      <color theme="4"/>
      <name val="Arial"/>
      <family val="2"/>
    </font>
    <font>
      <b/>
      <sz val="14"/>
      <color theme="4"/>
      <name val="Arial"/>
      <family val="2"/>
    </font>
    <font>
      <sz val="11"/>
      <color theme="4"/>
      <name val="Arial"/>
      <family val="2"/>
    </font>
    <font>
      <b/>
      <vertAlign val="superscript"/>
      <sz val="14"/>
      <color theme="4"/>
      <name val="Arial"/>
      <family val="2"/>
    </font>
    <font>
      <b/>
      <sz val="20"/>
      <color theme="4"/>
      <name val="Arial"/>
      <family val="2"/>
    </font>
    <font>
      <i/>
      <vertAlign val="superscript"/>
      <sz val="14"/>
      <name val="Arial"/>
      <family val="2"/>
    </font>
    <font>
      <sz val="10"/>
      <color theme="4"/>
      <name val="Arial"/>
      <family val="2"/>
    </font>
    <font>
      <i/>
      <vertAlign val="subscript"/>
      <sz val="11"/>
      <name val="Arial"/>
      <family val="2"/>
    </font>
    <font>
      <sz val="10"/>
      <color rgb="FFFF0000"/>
      <name val="Arial"/>
      <family val="2"/>
    </font>
    <font>
      <b/>
      <i/>
      <sz val="10"/>
      <color rgb="FFFF0000"/>
      <name val="Arial"/>
      <family val="2"/>
    </font>
    <font>
      <i/>
      <sz val="10"/>
      <color rgb="FFFF0000"/>
      <name val="Arial"/>
      <family val="2"/>
    </font>
    <font>
      <b/>
      <sz val="10"/>
      <color theme="4"/>
      <name val="Arial"/>
      <family val="2"/>
    </font>
    <font>
      <b/>
      <sz val="18"/>
      <color theme="5"/>
      <name val="Arial"/>
      <family val="2"/>
    </font>
    <font>
      <b/>
      <sz val="12"/>
      <color rgb="FFFF0000"/>
      <name val="Arial"/>
      <family val="2"/>
    </font>
    <font>
      <i/>
      <sz val="11"/>
      <color rgb="FFFF0000"/>
      <name val="Arial"/>
      <family val="2"/>
    </font>
    <font>
      <b/>
      <sz val="12"/>
      <color rgb="FF001A70"/>
      <name val="Calibri"/>
      <family val="2"/>
      <scheme val="minor"/>
    </font>
    <font>
      <b/>
      <sz val="10"/>
      <color rgb="FFFF0000"/>
      <name val="Arial"/>
      <family val="2"/>
    </font>
    <font>
      <b/>
      <sz val="11"/>
      <color theme="4"/>
      <name val="Arial"/>
      <family val="2"/>
    </font>
    <font>
      <b/>
      <sz val="11"/>
      <color rgb="FF002060"/>
      <name val="Arial"/>
      <family val="2"/>
    </font>
    <font>
      <sz val="12"/>
      <color theme="1" tint="-0.499984740745262"/>
      <name val="Arial"/>
      <family val="2"/>
    </font>
    <font>
      <b/>
      <sz val="12"/>
      <color theme="4"/>
      <name val="Calibri"/>
      <family val="2"/>
      <scheme val="minor"/>
    </font>
    <font>
      <b/>
      <i/>
      <sz val="10"/>
      <color theme="4"/>
      <name val="Arial"/>
      <family val="2"/>
    </font>
    <font>
      <i/>
      <sz val="10"/>
      <color theme="4"/>
      <name val="Arial"/>
      <family val="2"/>
    </font>
    <font>
      <vertAlign val="superscript"/>
      <sz val="11"/>
      <name val="Calibri"/>
      <family val="2"/>
      <scheme val="minor"/>
    </font>
    <font>
      <sz val="10"/>
      <name val="Arial"/>
    </font>
    <font>
      <sz val="11"/>
      <name val="Calibri"/>
      <scheme val="minor"/>
    </font>
  </fonts>
  <fills count="12">
    <fill>
      <patternFill patternType="none"/>
    </fill>
    <fill>
      <patternFill patternType="gray125"/>
    </fill>
    <fill>
      <patternFill patternType="solid">
        <fgColor theme="0"/>
        <bgColor indexed="64"/>
      </patternFill>
    </fill>
    <fill>
      <patternFill patternType="solid">
        <fgColor rgb="FF005BBB"/>
        <bgColor indexed="64"/>
      </patternFill>
    </fill>
    <fill>
      <patternFill patternType="solid">
        <fgColor rgb="FFEAEAEA"/>
        <bgColor indexed="64"/>
      </patternFill>
    </fill>
    <fill>
      <patternFill patternType="solid">
        <fgColor rgb="FF001A70"/>
        <bgColor indexed="64"/>
      </patternFill>
    </fill>
    <fill>
      <patternFill patternType="solid">
        <fgColor rgb="FF002060"/>
        <bgColor indexed="64"/>
      </patternFill>
    </fill>
    <fill>
      <patternFill patternType="solid">
        <fgColor rgb="FF002060"/>
        <bgColor theme="4"/>
      </patternFill>
    </fill>
    <fill>
      <patternFill patternType="solid">
        <fgColor theme="0" tint="-0.499984740745262"/>
        <bgColor indexed="64"/>
      </patternFill>
    </fill>
    <fill>
      <patternFill patternType="solid">
        <fgColor theme="6"/>
        <bgColor indexed="64"/>
      </patternFill>
    </fill>
    <fill>
      <patternFill patternType="solid">
        <fgColor theme="1" tint="0.79998168889431442"/>
        <bgColor indexed="64"/>
      </patternFill>
    </fill>
    <fill>
      <patternFill patternType="solid">
        <fgColor theme="2"/>
        <bgColor indexed="64"/>
      </patternFill>
    </fill>
  </fills>
  <borders count="51">
    <border>
      <left/>
      <right/>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rgb="FF005BBB"/>
      </left>
      <right/>
      <top style="medium">
        <color rgb="FF005BBB"/>
      </top>
      <bottom/>
      <diagonal/>
    </border>
    <border>
      <left/>
      <right/>
      <top style="medium">
        <color rgb="FF005BBB"/>
      </top>
      <bottom/>
      <diagonal/>
    </border>
    <border>
      <left/>
      <right style="medium">
        <color rgb="FF005BBB"/>
      </right>
      <top style="medium">
        <color rgb="FF005BBB"/>
      </top>
      <bottom/>
      <diagonal/>
    </border>
    <border>
      <left style="medium">
        <color rgb="FF005BBB"/>
      </left>
      <right/>
      <top/>
      <bottom/>
      <diagonal/>
    </border>
    <border>
      <left/>
      <right style="medium">
        <color rgb="FF005BBB"/>
      </right>
      <top/>
      <bottom/>
      <diagonal/>
    </border>
    <border>
      <left style="medium">
        <color rgb="FF005BBB"/>
      </left>
      <right/>
      <top/>
      <bottom style="medium">
        <color rgb="FF005BBB"/>
      </bottom>
      <diagonal/>
    </border>
    <border>
      <left/>
      <right/>
      <top/>
      <bottom style="medium">
        <color rgb="FF005BBB"/>
      </bottom>
      <diagonal/>
    </border>
    <border>
      <left/>
      <right style="medium">
        <color rgb="FF005BBB"/>
      </right>
      <top/>
      <bottom style="medium">
        <color rgb="FF005BBB"/>
      </bottom>
      <diagonal/>
    </border>
    <border>
      <left/>
      <right/>
      <top/>
      <bottom style="dashed">
        <color rgb="FFEAEAEA"/>
      </bottom>
      <diagonal/>
    </border>
    <border>
      <left/>
      <right/>
      <top style="dashed">
        <color rgb="FFEAEAEA"/>
      </top>
      <bottom style="medium">
        <color rgb="FF001A70"/>
      </bottom>
      <diagonal/>
    </border>
    <border>
      <left/>
      <right/>
      <top style="medium">
        <color rgb="FF001A70"/>
      </top>
      <bottom/>
      <diagonal/>
    </border>
    <border>
      <left/>
      <right/>
      <top/>
      <bottom style="medium">
        <color rgb="FF002060"/>
      </bottom>
      <diagonal/>
    </border>
    <border>
      <left/>
      <right/>
      <top style="medium">
        <color rgb="FF002060"/>
      </top>
      <bottom style="dashed">
        <color rgb="FFEAEAEA"/>
      </bottom>
      <diagonal/>
    </border>
    <border>
      <left/>
      <right/>
      <top style="dashed">
        <color rgb="FFEAEAEA"/>
      </top>
      <bottom style="dashed">
        <color rgb="FFEAEAEA"/>
      </bottom>
      <diagonal/>
    </border>
    <border>
      <left/>
      <right/>
      <top style="dashed">
        <color rgb="FFEAEAEA"/>
      </top>
      <bottom style="medium">
        <color rgb="FF002060"/>
      </bottom>
      <diagonal/>
    </border>
    <border>
      <left/>
      <right/>
      <top style="medium">
        <color rgb="FF002060"/>
      </top>
      <bottom/>
      <diagonal/>
    </border>
    <border>
      <left/>
      <right/>
      <top style="thin">
        <color indexed="64"/>
      </top>
      <bottom style="medium">
        <color rgb="FF002060"/>
      </bottom>
      <diagonal/>
    </border>
    <border>
      <left/>
      <right/>
      <top style="medium">
        <color rgb="FF001A70"/>
      </top>
      <bottom style="dashed">
        <color rgb="FFEAEAEA"/>
      </bottom>
      <diagonal/>
    </border>
    <border>
      <left/>
      <right/>
      <top style="dashed">
        <color rgb="FFEAEAEA"/>
      </top>
      <bottom/>
      <diagonal/>
    </border>
    <border>
      <left/>
      <right/>
      <top style="thin">
        <color rgb="FF001A70"/>
      </top>
      <bottom/>
      <diagonal/>
    </border>
    <border>
      <left/>
      <right/>
      <top style="thin">
        <color rgb="FF001A70"/>
      </top>
      <bottom style="dashed">
        <color rgb="FFEAEAEA"/>
      </bottom>
      <diagonal/>
    </border>
    <border>
      <left/>
      <right/>
      <top style="dashed">
        <color rgb="FFEAEAEA"/>
      </top>
      <bottom style="thin">
        <color rgb="FF001A70"/>
      </bottom>
      <diagonal/>
    </border>
    <border>
      <left/>
      <right/>
      <top style="thin">
        <color rgb="FF001A70"/>
      </top>
      <bottom style="thin">
        <color rgb="FF001A70"/>
      </bottom>
      <diagonal/>
    </border>
    <border>
      <left/>
      <right/>
      <top/>
      <bottom style="medium">
        <color rgb="FF001A70"/>
      </bottom>
      <diagonal/>
    </border>
    <border>
      <left/>
      <right/>
      <top style="medium">
        <color rgb="FF001A70"/>
      </top>
      <bottom style="medium">
        <color rgb="FF001A70"/>
      </bottom>
      <diagonal/>
    </border>
    <border>
      <left/>
      <right/>
      <top style="thin">
        <color indexed="64"/>
      </top>
      <bottom style="dashed">
        <color rgb="FFEAEAEA"/>
      </bottom>
      <diagonal/>
    </border>
    <border>
      <left style="medium">
        <color rgb="FF509E2F"/>
      </left>
      <right/>
      <top/>
      <bottom/>
      <diagonal/>
    </border>
    <border>
      <left/>
      <right style="medium">
        <color rgb="FF509E2F"/>
      </right>
      <top/>
      <bottom/>
      <diagonal/>
    </border>
    <border>
      <left style="medium">
        <color rgb="FF509E2F"/>
      </left>
      <right/>
      <top style="medium">
        <color rgb="FF509E2F"/>
      </top>
      <bottom/>
      <diagonal/>
    </border>
    <border>
      <left/>
      <right/>
      <top style="medium">
        <color rgb="FF509E2F"/>
      </top>
      <bottom/>
      <diagonal/>
    </border>
    <border>
      <left/>
      <right style="medium">
        <color rgb="FF509E2F"/>
      </right>
      <top style="medium">
        <color rgb="FF509E2F"/>
      </top>
      <bottom/>
      <diagonal/>
    </border>
    <border>
      <left style="medium">
        <color rgb="FF509E2F"/>
      </left>
      <right/>
      <top/>
      <bottom style="medium">
        <color rgb="FF509E2F"/>
      </bottom>
      <diagonal/>
    </border>
    <border>
      <left/>
      <right/>
      <top/>
      <bottom style="medium">
        <color rgb="FF509E2F"/>
      </bottom>
      <diagonal/>
    </border>
    <border>
      <left/>
      <right style="medium">
        <color rgb="FF509E2F"/>
      </right>
      <top/>
      <bottom style="medium">
        <color rgb="FF509E2F"/>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thin">
        <color theme="5"/>
      </bottom>
      <diagonal/>
    </border>
    <border>
      <left style="medium">
        <color rgb="FF509E2F"/>
      </left>
      <right/>
      <top/>
      <bottom style="thin">
        <color theme="5"/>
      </bottom>
      <diagonal/>
    </border>
    <border>
      <left/>
      <right style="medium">
        <color rgb="FF509E2F"/>
      </right>
      <top/>
      <bottom style="thin">
        <color theme="5"/>
      </bottom>
      <diagonal/>
    </border>
    <border>
      <left/>
      <right/>
      <top style="medium">
        <color theme="1"/>
      </top>
      <bottom style="thin">
        <color theme="5"/>
      </bottom>
      <diagonal/>
    </border>
    <border>
      <left style="medium">
        <color rgb="FF509E2F"/>
      </left>
      <right/>
      <top style="medium">
        <color theme="1"/>
      </top>
      <bottom style="thin">
        <color theme="5"/>
      </bottom>
      <diagonal/>
    </border>
    <border>
      <left/>
      <right style="medium">
        <color rgb="FF509E2F"/>
      </right>
      <top style="medium">
        <color theme="1"/>
      </top>
      <bottom style="thin">
        <color theme="5"/>
      </bottom>
      <diagonal/>
    </border>
    <border>
      <left/>
      <right/>
      <top style="dashed">
        <color rgb="FFEAEAEA"/>
      </top>
      <bottom style="hair">
        <color theme="3" tint="0.59999389629810485"/>
      </bottom>
      <diagonal/>
    </border>
    <border>
      <left style="thin">
        <color theme="0"/>
      </left>
      <right style="thin">
        <color theme="0"/>
      </right>
      <top/>
      <bottom style="thin">
        <color theme="0"/>
      </bottom>
      <diagonal/>
    </border>
    <border>
      <left/>
      <right style="thin">
        <color indexed="64"/>
      </right>
      <top style="thin">
        <color theme="0"/>
      </top>
      <bottom/>
      <diagonal/>
    </border>
  </borders>
  <cellStyleXfs count="9">
    <xf numFmtId="0" fontId="0" fillId="0" borderId="0"/>
    <xf numFmtId="0" fontId="5" fillId="0" borderId="0" applyNumberFormat="0" applyFill="0" applyBorder="0" applyAlignment="0" applyProtection="0">
      <alignment vertical="top"/>
      <protection locked="0"/>
    </xf>
    <xf numFmtId="164" fontId="4" fillId="0" borderId="0" applyFont="0" applyFill="0" applyBorder="0" applyAlignment="0" applyProtection="0"/>
    <xf numFmtId="0" fontId="1" fillId="0" borderId="0"/>
    <xf numFmtId="0" fontId="1" fillId="0" borderId="0"/>
    <xf numFmtId="0" fontId="2" fillId="0" borderId="0"/>
    <xf numFmtId="9" fontId="4" fillId="0" borderId="0" applyFont="0" applyFill="0" applyBorder="0" applyAlignment="0" applyProtection="0"/>
    <xf numFmtId="170" fontId="1" fillId="0" borderId="0"/>
    <xf numFmtId="164" fontId="4" fillId="0" borderId="0" applyFont="0" applyFill="0" applyBorder="0" applyAlignment="0" applyProtection="0"/>
  </cellStyleXfs>
  <cellXfs count="743">
    <xf numFmtId="0" fontId="0" fillId="0" borderId="0" xfId="0"/>
    <xf numFmtId="0" fontId="7" fillId="0" borderId="0" xfId="0" applyFont="1" applyAlignment="1">
      <alignment horizontal="center" vertical="center"/>
    </xf>
    <xf numFmtId="0" fontId="7" fillId="0" borderId="0" xfId="0" applyFont="1"/>
    <xf numFmtId="0" fontId="8" fillId="0" borderId="0" xfId="0" applyFont="1" applyAlignment="1">
      <alignment horizontal="center"/>
    </xf>
    <xf numFmtId="0" fontId="9" fillId="0" borderId="0" xfId="0" applyFont="1"/>
    <xf numFmtId="0" fontId="11" fillId="0" borderId="0" xfId="0" applyFont="1" applyFill="1" applyAlignment="1">
      <alignment vertical="center"/>
    </xf>
    <xf numFmtId="0" fontId="7" fillId="0" borderId="0" xfId="0" applyFont="1" applyFill="1"/>
    <xf numFmtId="0" fontId="7" fillId="0" borderId="0" xfId="0" applyFont="1" applyAlignment="1">
      <alignment vertical="center" wrapText="1"/>
    </xf>
    <xf numFmtId="14" fontId="7" fillId="0" borderId="0" xfId="0" applyNumberFormat="1" applyFont="1"/>
    <xf numFmtId="3" fontId="7" fillId="0" borderId="0" xfId="0" applyNumberFormat="1" applyFont="1"/>
    <xf numFmtId="0" fontId="3" fillId="0" borderId="0" xfId="1" applyFont="1" applyAlignment="1" applyProtection="1"/>
    <xf numFmtId="0" fontId="10" fillId="0" borderId="0" xfId="0" applyFont="1" applyBorder="1" applyAlignment="1">
      <alignment horizontal="left" vertical="center"/>
    </xf>
    <xf numFmtId="0" fontId="10" fillId="0" borderId="0" xfId="0" applyFont="1" applyBorder="1" applyAlignment="1">
      <alignment horizontal="left" vertical="center" wrapText="1"/>
    </xf>
    <xf numFmtId="0" fontId="7" fillId="0" borderId="0" xfId="0" applyFont="1" applyAlignment="1">
      <alignment vertical="center"/>
    </xf>
    <xf numFmtId="0" fontId="13" fillId="0" borderId="0" xfId="0" applyFont="1" applyAlignment="1">
      <alignment horizontal="center" vertical="center"/>
    </xf>
    <xf numFmtId="0" fontId="14" fillId="0" borderId="0" xfId="0" applyFont="1" applyBorder="1" applyAlignment="1">
      <alignment horizontal="center" vertical="center"/>
    </xf>
    <xf numFmtId="0" fontId="14" fillId="0" borderId="0" xfId="0" applyFont="1" applyBorder="1" applyAlignment="1">
      <alignment vertical="center"/>
    </xf>
    <xf numFmtId="0" fontId="7" fillId="0" borderId="0" xfId="0" applyFont="1" applyFill="1" applyAlignment="1">
      <alignment vertical="center" wrapText="1"/>
    </xf>
    <xf numFmtId="0" fontId="9" fillId="0" borderId="0" xfId="0" applyFont="1" applyFill="1" applyAlignment="1">
      <alignment horizontal="center" vertical="center"/>
    </xf>
    <xf numFmtId="0" fontId="7" fillId="0" borderId="0" xfId="0" applyFont="1" applyFill="1" applyAlignment="1">
      <alignment vertical="center"/>
    </xf>
    <xf numFmtId="0" fontId="7" fillId="0" borderId="0" xfId="0" applyFont="1" applyBorder="1" applyAlignment="1">
      <alignment vertical="center"/>
    </xf>
    <xf numFmtId="0" fontId="9" fillId="0" borderId="0" xfId="0" applyFont="1" applyBorder="1" applyAlignment="1">
      <alignment vertical="center"/>
    </xf>
    <xf numFmtId="3" fontId="17" fillId="0" borderId="0" xfId="0" applyNumberFormat="1" applyFont="1"/>
    <xf numFmtId="0" fontId="9" fillId="2" borderId="0" xfId="0" applyFont="1" applyFill="1" applyAlignment="1">
      <alignment vertical="center" wrapText="1"/>
    </xf>
    <xf numFmtId="0" fontId="18" fillId="0" borderId="0" xfId="0" applyFont="1" applyBorder="1" applyAlignment="1">
      <alignment vertical="center"/>
    </xf>
    <xf numFmtId="0" fontId="10" fillId="0" borderId="0" xfId="0" applyFont="1" applyAlignment="1">
      <alignment vertical="center" wrapText="1"/>
    </xf>
    <xf numFmtId="0" fontId="17" fillId="0" borderId="0" xfId="0" applyFont="1"/>
    <xf numFmtId="0" fontId="9" fillId="0" borderId="0" xfId="0" applyFont="1" applyAlignment="1"/>
    <xf numFmtId="0" fontId="18" fillId="0" borderId="0" xfId="0" applyFont="1"/>
    <xf numFmtId="0" fontId="11" fillId="0" borderId="0" xfId="0" applyFont="1" applyFill="1" applyAlignment="1">
      <alignment horizontal="center" vertical="center"/>
    </xf>
    <xf numFmtId="0" fontId="7" fillId="2" borderId="0" xfId="0" applyFont="1" applyFill="1"/>
    <xf numFmtId="9" fontId="7" fillId="0" borderId="0" xfId="6" applyFont="1"/>
    <xf numFmtId="167" fontId="9" fillId="0" borderId="0" xfId="0" applyNumberFormat="1" applyFont="1" applyBorder="1" applyAlignment="1">
      <alignment horizontal="center" vertical="center"/>
    </xf>
    <xf numFmtId="168" fontId="9" fillId="0" borderId="0" xfId="0" applyNumberFormat="1" applyFont="1" applyBorder="1" applyAlignment="1">
      <alignment horizontal="center" vertical="center"/>
    </xf>
    <xf numFmtId="0" fontId="7" fillId="0" borderId="0" xfId="0" applyFont="1" applyFill="1" applyBorder="1"/>
    <xf numFmtId="0" fontId="7" fillId="0" borderId="0" xfId="0" applyFont="1" applyBorder="1"/>
    <xf numFmtId="167" fontId="6" fillId="0" borderId="0" xfId="0" applyNumberFormat="1" applyFont="1" applyBorder="1" applyAlignment="1">
      <alignment horizontal="center" vertical="center"/>
    </xf>
    <xf numFmtId="20" fontId="7" fillId="0" borderId="0" xfId="0" applyNumberFormat="1" applyFont="1"/>
    <xf numFmtId="0" fontId="17" fillId="0" borderId="0" xfId="0" applyFont="1" applyAlignment="1">
      <alignment vertical="center"/>
    </xf>
    <xf numFmtId="0" fontId="29" fillId="0" borderId="0" xfId="0" applyFont="1"/>
    <xf numFmtId="0" fontId="30" fillId="0" borderId="0" xfId="0" applyFont="1" applyAlignment="1">
      <alignment horizontal="left" vertical="center" wrapText="1"/>
    </xf>
    <xf numFmtId="0" fontId="25" fillId="0" borderId="0" xfId="0" applyFont="1"/>
    <xf numFmtId="0" fontId="11" fillId="2" borderId="0" xfId="0" applyFont="1" applyFill="1" applyAlignment="1">
      <alignment horizontal="center" vertical="center"/>
    </xf>
    <xf numFmtId="165" fontId="7" fillId="0" borderId="0" xfId="0" applyNumberFormat="1" applyFont="1"/>
    <xf numFmtId="167" fontId="7" fillId="0" borderId="0" xfId="0" applyNumberFormat="1" applyFont="1"/>
    <xf numFmtId="0" fontId="25" fillId="0" borderId="0" xfId="0" applyFont="1" applyAlignment="1">
      <alignment horizontal="left" vertical="center" wrapText="1"/>
    </xf>
    <xf numFmtId="0" fontId="33" fillId="0" borderId="0" xfId="0" applyFont="1" applyFill="1" applyBorder="1" applyAlignment="1">
      <alignment horizontal="left" vertical="center" wrapText="1" readingOrder="1"/>
    </xf>
    <xf numFmtId="3" fontId="33" fillId="0" borderId="0" xfId="0" applyNumberFormat="1" applyFont="1" applyFill="1" applyBorder="1" applyAlignment="1">
      <alignment horizontal="right" vertical="center" wrapText="1"/>
    </xf>
    <xf numFmtId="3" fontId="15" fillId="0" borderId="0" xfId="0" applyNumberFormat="1" applyFont="1" applyFill="1" applyBorder="1" applyAlignment="1">
      <alignment horizontal="right" vertical="center" wrapText="1"/>
    </xf>
    <xf numFmtId="0" fontId="34" fillId="0" borderId="0" xfId="0" applyFont="1" applyBorder="1" applyAlignment="1"/>
    <xf numFmtId="0" fontId="35" fillId="0" borderId="0" xfId="0" applyFont="1" applyBorder="1" applyAlignment="1">
      <alignment vertical="center" wrapText="1"/>
    </xf>
    <xf numFmtId="14" fontId="33" fillId="0" borderId="0" xfId="0" applyNumberFormat="1" applyFont="1" applyBorder="1" applyAlignment="1">
      <alignment horizontal="right" vertical="center" wrapText="1"/>
    </xf>
    <xf numFmtId="0" fontId="33" fillId="0" borderId="0" xfId="0" applyFont="1" applyBorder="1" applyAlignment="1">
      <alignment horizontal="right" vertical="center" wrapText="1"/>
    </xf>
    <xf numFmtId="0" fontId="6" fillId="2" borderId="0" xfId="0" applyFont="1" applyFill="1" applyBorder="1" applyAlignment="1">
      <alignment vertical="center"/>
    </xf>
    <xf numFmtId="0" fontId="16" fillId="2" borderId="0" xfId="0" applyFont="1" applyFill="1"/>
    <xf numFmtId="0" fontId="35" fillId="0" borderId="0" xfId="0" applyFont="1" applyBorder="1" applyAlignment="1">
      <alignment horizontal="center" vertical="center" wrapText="1"/>
    </xf>
    <xf numFmtId="0" fontId="33" fillId="2" borderId="0" xfId="0" applyFont="1" applyFill="1" applyBorder="1" applyAlignment="1">
      <alignment horizontal="left" vertical="center" wrapText="1" readingOrder="1"/>
    </xf>
    <xf numFmtId="3" fontId="33" fillId="2" borderId="0" xfId="0" applyNumberFormat="1" applyFont="1" applyFill="1" applyBorder="1" applyAlignment="1">
      <alignment horizontal="right" vertical="center" wrapText="1"/>
    </xf>
    <xf numFmtId="3" fontId="15" fillId="2" borderId="0" xfId="0" applyNumberFormat="1" applyFont="1" applyFill="1" applyBorder="1" applyAlignment="1">
      <alignment horizontal="right" vertical="center" wrapText="1"/>
    </xf>
    <xf numFmtId="0" fontId="12" fillId="2" borderId="0" xfId="0" applyFont="1" applyFill="1" applyBorder="1" applyAlignment="1">
      <alignment horizontal="left" vertical="center" readingOrder="1"/>
    </xf>
    <xf numFmtId="167" fontId="37" fillId="2" borderId="0" xfId="0" applyNumberFormat="1" applyFont="1" applyFill="1" applyAlignment="1">
      <alignment horizontal="center" vertical="center"/>
    </xf>
    <xf numFmtId="0" fontId="29" fillId="0" borderId="0" xfId="0" applyFont="1" applyAlignment="1">
      <alignment horizontal="center" vertical="center"/>
    </xf>
    <xf numFmtId="49" fontId="17" fillId="0" borderId="0" xfId="0" applyNumberFormat="1" applyFont="1" applyAlignment="1">
      <alignment vertical="center"/>
    </xf>
    <xf numFmtId="0" fontId="9" fillId="0" borderId="0" xfId="0" applyFont="1" applyAlignment="1">
      <alignment horizontal="left" vertical="top"/>
    </xf>
    <xf numFmtId="9" fontId="7" fillId="0" borderId="0" xfId="6" applyNumberFormat="1" applyFont="1"/>
    <xf numFmtId="0" fontId="7" fillId="0" borderId="0" xfId="0" applyFont="1" applyAlignment="1"/>
    <xf numFmtId="0" fontId="17" fillId="0" borderId="0" xfId="0" applyFont="1" applyAlignment="1">
      <alignment vertical="center" wrapText="1"/>
    </xf>
    <xf numFmtId="0" fontId="0" fillId="2" borderId="0" xfId="0" applyFill="1"/>
    <xf numFmtId="0" fontId="43" fillId="2" borderId="0" xfId="0" applyFont="1" applyFill="1" applyAlignment="1">
      <alignment vertical="center"/>
    </xf>
    <xf numFmtId="0" fontId="43" fillId="2" borderId="0" xfId="0" applyFont="1" applyFill="1"/>
    <xf numFmtId="0" fontId="0" fillId="2" borderId="0" xfId="0" applyFill="1" applyAlignment="1">
      <alignment vertical="center"/>
    </xf>
    <xf numFmtId="0" fontId="46" fillId="2" borderId="0" xfId="1" applyFont="1" applyFill="1" applyAlignment="1" applyProtection="1">
      <alignment horizontal="left" vertical="center"/>
    </xf>
    <xf numFmtId="0" fontId="13" fillId="2" borderId="0" xfId="0" applyFont="1" applyFill="1"/>
    <xf numFmtId="0" fontId="47" fillId="0" borderId="0" xfId="0" applyFont="1" applyFill="1" applyAlignment="1">
      <alignment vertical="center"/>
    </xf>
    <xf numFmtId="0" fontId="48" fillId="0" borderId="0" xfId="0" applyFont="1" applyFill="1" applyAlignment="1">
      <alignment vertical="center"/>
    </xf>
    <xf numFmtId="0" fontId="49" fillId="0" borderId="0" xfId="0" applyFont="1" applyFill="1"/>
    <xf numFmtId="0" fontId="39" fillId="0" borderId="0" xfId="0" applyFont="1" applyFill="1"/>
    <xf numFmtId="0" fontId="0" fillId="0" borderId="0" xfId="0" applyFill="1" applyAlignment="1">
      <alignment vertical="center"/>
    </xf>
    <xf numFmtId="0" fontId="0" fillId="0" borderId="0" xfId="0" applyFill="1"/>
    <xf numFmtId="0" fontId="43" fillId="0" borderId="0" xfId="0" applyFont="1" applyFill="1" applyAlignment="1">
      <alignment vertical="center"/>
    </xf>
    <xf numFmtId="0" fontId="43" fillId="0" borderId="0" xfId="0" applyFont="1" applyFill="1"/>
    <xf numFmtId="0" fontId="44" fillId="0" borderId="0" xfId="0" applyFont="1" applyFill="1" applyAlignment="1">
      <alignment vertical="center"/>
    </xf>
    <xf numFmtId="0" fontId="44" fillId="0" borderId="0" xfId="0" applyFont="1" applyFill="1"/>
    <xf numFmtId="15" fontId="0" fillId="0" borderId="0" xfId="0" applyNumberFormat="1"/>
    <xf numFmtId="0" fontId="45" fillId="0" borderId="0" xfId="1" applyFont="1" applyFill="1" applyAlignment="1" applyProtection="1">
      <alignment vertical="center"/>
    </xf>
    <xf numFmtId="0" fontId="46" fillId="0" borderId="0" xfId="1" applyFont="1" applyFill="1" applyAlignment="1" applyProtection="1">
      <alignment horizontal="left" vertical="center"/>
    </xf>
    <xf numFmtId="0" fontId="0" fillId="0" borderId="0" xfId="0" applyAlignment="1">
      <alignment vertical="center"/>
    </xf>
    <xf numFmtId="3" fontId="11" fillId="0" borderId="0" xfId="0" applyNumberFormat="1" applyFont="1" applyFill="1" applyAlignment="1">
      <alignment horizontal="center" vertical="center"/>
    </xf>
    <xf numFmtId="3" fontId="7" fillId="0" borderId="0" xfId="0" applyNumberFormat="1" applyFont="1" applyFill="1"/>
    <xf numFmtId="3" fontId="51" fillId="0" borderId="0" xfId="0" applyNumberFormat="1" applyFont="1"/>
    <xf numFmtId="3" fontId="21" fillId="0" borderId="0" xfId="0" applyNumberFormat="1" applyFont="1" applyAlignment="1">
      <alignment horizontal="center" vertical="center" wrapText="1"/>
    </xf>
    <xf numFmtId="3" fontId="54" fillId="0" borderId="0" xfId="0" applyNumberFormat="1" applyFont="1" applyFill="1" applyBorder="1"/>
    <xf numFmtId="3" fontId="54" fillId="0" borderId="0" xfId="0" applyNumberFormat="1" applyFont="1" applyFill="1" applyBorder="1" applyAlignment="1">
      <alignment horizontal="center" vertical="center"/>
    </xf>
    <xf numFmtId="3" fontId="7" fillId="0" borderId="0" xfId="0" applyNumberFormat="1" applyFont="1" applyAlignment="1">
      <alignment vertical="center"/>
    </xf>
    <xf numFmtId="3" fontId="18" fillId="0" borderId="0" xfId="0" applyNumberFormat="1" applyFont="1"/>
    <xf numFmtId="9" fontId="18" fillId="0" borderId="0" xfId="6" applyFont="1" applyAlignment="1">
      <alignment horizontal="center" vertical="center"/>
    </xf>
    <xf numFmtId="165" fontId="18" fillId="0" borderId="0" xfId="6" applyNumberFormat="1" applyFont="1" applyAlignment="1">
      <alignment horizontal="center" vertical="center"/>
    </xf>
    <xf numFmtId="165" fontId="18" fillId="0" borderId="0" xfId="6" applyNumberFormat="1" applyFont="1"/>
    <xf numFmtId="165" fontId="7" fillId="0" borderId="0" xfId="6" applyNumberFormat="1" applyFont="1"/>
    <xf numFmtId="0" fontId="0" fillId="0" borderId="0" xfId="0" applyBorder="1"/>
    <xf numFmtId="3" fontId="54" fillId="0" borderId="0" xfId="2" applyNumberFormat="1" applyFont="1" applyFill="1" applyBorder="1" applyAlignment="1">
      <alignment horizontal="left" vertical="center"/>
    </xf>
    <xf numFmtId="3" fontId="54" fillId="0" borderId="0" xfId="2" applyNumberFormat="1" applyFont="1" applyFill="1" applyBorder="1" applyAlignment="1">
      <alignment horizontal="center" vertical="center"/>
    </xf>
    <xf numFmtId="3" fontId="57" fillId="0" borderId="0" xfId="0" applyNumberFormat="1" applyFont="1"/>
    <xf numFmtId="10" fontId="18" fillId="0" borderId="0" xfId="0" applyNumberFormat="1" applyFont="1" applyBorder="1" applyAlignment="1">
      <alignment vertical="center"/>
    </xf>
    <xf numFmtId="0" fontId="56" fillId="0" borderId="0" xfId="0" applyFont="1" applyBorder="1" applyAlignment="1">
      <alignment vertical="center"/>
    </xf>
    <xf numFmtId="0" fontId="19" fillId="0" borderId="0" xfId="0" applyFont="1"/>
    <xf numFmtId="3" fontId="1" fillId="0" borderId="0" xfId="3" applyNumberFormat="1" applyFont="1" applyBorder="1" applyAlignment="1">
      <alignment horizontal="center" vertical="center"/>
    </xf>
    <xf numFmtId="0" fontId="54" fillId="0" borderId="0" xfId="0" applyFont="1" applyBorder="1" applyAlignment="1">
      <alignment vertical="center"/>
    </xf>
    <xf numFmtId="0" fontId="7" fillId="2" borderId="0" xfId="0" applyFont="1" applyFill="1" applyBorder="1"/>
    <xf numFmtId="0" fontId="31" fillId="0" borderId="4" xfId="3" applyFont="1" applyBorder="1" applyAlignment="1">
      <alignment horizontal="center" vertical="center"/>
    </xf>
    <xf numFmtId="0" fontId="31" fillId="0" borderId="1" xfId="3" applyFont="1" applyBorder="1" applyAlignment="1">
      <alignment horizontal="center" vertical="center"/>
    </xf>
    <xf numFmtId="3" fontId="1" fillId="2" borderId="0" xfId="3" applyNumberFormat="1" applyFont="1" applyFill="1" applyBorder="1" applyAlignment="1">
      <alignment horizontal="center" vertical="center"/>
    </xf>
    <xf numFmtId="4" fontId="59" fillId="0" borderId="0" xfId="3" applyNumberFormat="1" applyFont="1" applyBorder="1" applyAlignment="1">
      <alignment vertical="center"/>
    </xf>
    <xf numFmtId="3" fontId="59" fillId="0" borderId="0" xfId="3" applyNumberFormat="1" applyFont="1" applyBorder="1" applyAlignment="1">
      <alignment horizontal="center" vertical="center"/>
    </xf>
    <xf numFmtId="0" fontId="59" fillId="0" borderId="0" xfId="3" applyFont="1" applyBorder="1" applyAlignment="1">
      <alignment vertical="center"/>
    </xf>
    <xf numFmtId="0" fontId="18" fillId="0" borderId="0" xfId="0" applyFont="1" applyFill="1" applyBorder="1" applyAlignment="1">
      <alignment vertical="center"/>
    </xf>
    <xf numFmtId="0" fontId="56" fillId="0" borderId="0" xfId="0" applyFont="1" applyFill="1" applyBorder="1" applyAlignment="1">
      <alignment horizontal="center" vertical="center"/>
    </xf>
    <xf numFmtId="0" fontId="31" fillId="0" borderId="0" xfId="3" applyFont="1" applyBorder="1" applyAlignment="1">
      <alignment horizontal="center" vertical="center"/>
    </xf>
    <xf numFmtId="3" fontId="57" fillId="0" borderId="0" xfId="0" applyNumberFormat="1" applyFont="1" applyAlignment="1"/>
    <xf numFmtId="0" fontId="9" fillId="0" borderId="1" xfId="0" applyFont="1" applyBorder="1" applyAlignment="1">
      <alignment vertical="center"/>
    </xf>
    <xf numFmtId="0" fontId="9" fillId="0" borderId="0" xfId="0" applyFont="1" applyAlignment="1">
      <alignment vertical="center"/>
    </xf>
    <xf numFmtId="0" fontId="9" fillId="0" borderId="1" xfId="0" applyFont="1" applyBorder="1"/>
    <xf numFmtId="0" fontId="15" fillId="0" borderId="0" xfId="0" applyFont="1" applyFill="1" applyBorder="1" applyAlignment="1">
      <alignment horizontal="left" vertical="center" wrapText="1"/>
    </xf>
    <xf numFmtId="0" fontId="1" fillId="0" borderId="0" xfId="1" applyFont="1" applyFill="1" applyBorder="1" applyAlignment="1" applyProtection="1">
      <alignment vertical="center"/>
    </xf>
    <xf numFmtId="0" fontId="20" fillId="0" borderId="0" xfId="0" applyFont="1" applyBorder="1" applyAlignment="1">
      <alignment horizontal="center" vertical="center" wrapText="1"/>
    </xf>
    <xf numFmtId="0" fontId="51" fillId="0" borderId="0" xfId="0" applyFont="1"/>
    <xf numFmtId="0" fontId="65" fillId="0" borderId="0" xfId="0" applyFont="1" applyBorder="1" applyAlignment="1">
      <alignment horizontal="left" wrapText="1"/>
    </xf>
    <xf numFmtId="0" fontId="0" fillId="2" borderId="0" xfId="0" applyFill="1" applyAlignment="1">
      <alignment horizontal="center"/>
    </xf>
    <xf numFmtId="0" fontId="68" fillId="2" borderId="0" xfId="0" applyFont="1" applyFill="1"/>
    <xf numFmtId="166" fontId="67" fillId="0" borderId="0" xfId="0" applyNumberFormat="1" applyFont="1" applyBorder="1" applyAlignment="1">
      <alignment vertical="center"/>
    </xf>
    <xf numFmtId="0" fontId="64" fillId="0" borderId="0" xfId="0" applyFont="1" applyAlignment="1"/>
    <xf numFmtId="0" fontId="66" fillId="0" borderId="0" xfId="0" applyFont="1"/>
    <xf numFmtId="0" fontId="17" fillId="2" borderId="0" xfId="0" applyFont="1" applyFill="1" applyAlignment="1">
      <alignment horizontal="left" vertical="center" wrapText="1"/>
    </xf>
    <xf numFmtId="0" fontId="0" fillId="0" borderId="0" xfId="0" applyFont="1"/>
    <xf numFmtId="0" fontId="69" fillId="0" borderId="0" xfId="0" applyFont="1"/>
    <xf numFmtId="0" fontId="70" fillId="0" borderId="0" xfId="1" applyFont="1" applyAlignment="1" applyProtection="1"/>
    <xf numFmtId="0" fontId="0" fillId="0" borderId="0" xfId="0" applyAlignment="1">
      <alignment horizontal="center" vertical="center"/>
    </xf>
    <xf numFmtId="171" fontId="11" fillId="0" borderId="0" xfId="2" applyNumberFormat="1" applyFont="1" applyFill="1" applyAlignment="1">
      <alignment horizontal="center" vertical="center"/>
    </xf>
    <xf numFmtId="0" fontId="11" fillId="0" borderId="0" xfId="0" applyNumberFormat="1" applyFont="1" applyFill="1" applyAlignment="1">
      <alignment horizontal="center" vertical="center"/>
    </xf>
    <xf numFmtId="0" fontId="0" fillId="0" borderId="0" xfId="0" applyFill="1" applyAlignment="1">
      <alignment horizontal="center" vertical="center"/>
    </xf>
    <xf numFmtId="0" fontId="63" fillId="0" borderId="0" xfId="0" applyFont="1" applyAlignment="1">
      <alignment horizontal="center" vertical="center" wrapText="1"/>
    </xf>
    <xf numFmtId="0" fontId="63" fillId="0" borderId="0" xfId="0" applyFont="1" applyFill="1" applyAlignment="1">
      <alignment horizontal="center" vertical="center" wrapText="1"/>
    </xf>
    <xf numFmtId="0" fontId="9" fillId="0" borderId="0" xfId="0" applyFont="1" applyFill="1" applyBorder="1" applyAlignment="1">
      <alignment horizontal="center" vertical="center"/>
    </xf>
    <xf numFmtId="0" fontId="74" fillId="0" borderId="0" xfId="0" applyFont="1" applyFill="1"/>
    <xf numFmtId="0" fontId="73" fillId="0" borderId="0" xfId="0" applyFont="1" applyFill="1" applyAlignment="1">
      <alignment horizontal="center" vertical="center" wrapText="1"/>
    </xf>
    <xf numFmtId="0" fontId="62" fillId="0" borderId="0" xfId="0" applyFont="1" applyFill="1"/>
    <xf numFmtId="0" fontId="75" fillId="0" borderId="0" xfId="0" applyFont="1" applyFill="1" applyAlignment="1">
      <alignment horizontal="center" vertical="center" wrapText="1"/>
    </xf>
    <xf numFmtId="171" fontId="0" fillId="0" borderId="0" xfId="2" applyNumberFormat="1" applyFont="1" applyAlignment="1">
      <alignment horizontal="center" vertical="center"/>
    </xf>
    <xf numFmtId="0" fontId="0" fillId="0" borderId="0" xfId="0" applyNumberFormat="1" applyAlignment="1">
      <alignment horizontal="center" vertical="center"/>
    </xf>
    <xf numFmtId="1" fontId="7" fillId="0" borderId="0" xfId="0" applyNumberFormat="1" applyFont="1"/>
    <xf numFmtId="173" fontId="7" fillId="0" borderId="0" xfId="0" applyNumberFormat="1" applyFont="1"/>
    <xf numFmtId="0" fontId="28" fillId="0" borderId="0" xfId="0" applyFont="1" applyFill="1" applyAlignment="1"/>
    <xf numFmtId="0" fontId="28" fillId="0" borderId="0" xfId="0" applyFont="1" applyFill="1" applyAlignment="1">
      <alignment horizontal="center"/>
    </xf>
    <xf numFmtId="0" fontId="7" fillId="0" borderId="8" xfId="0" applyFont="1" applyBorder="1"/>
    <xf numFmtId="0" fontId="7" fillId="0" borderId="9" xfId="0" applyFont="1" applyBorder="1"/>
    <xf numFmtId="0" fontId="28" fillId="0" borderId="0" xfId="0" applyFont="1" applyFill="1" applyBorder="1" applyAlignment="1">
      <alignment vertical="center"/>
    </xf>
    <xf numFmtId="167" fontId="28" fillId="0" borderId="0" xfId="0" applyNumberFormat="1" applyFont="1" applyFill="1" applyBorder="1" applyAlignment="1">
      <alignment horizontal="right" vertical="center" wrapText="1"/>
    </xf>
    <xf numFmtId="0" fontId="9" fillId="0" borderId="0" xfId="6" applyNumberFormat="1" applyFont="1" applyFill="1" applyBorder="1" applyAlignment="1">
      <alignment vertical="center"/>
    </xf>
    <xf numFmtId="0" fontId="9" fillId="0" borderId="0" xfId="0" applyFont="1" applyFill="1" applyAlignment="1">
      <alignment vertical="center"/>
    </xf>
    <xf numFmtId="10" fontId="9" fillId="0" borderId="0" xfId="6" applyNumberFormat="1" applyFont="1" applyFill="1"/>
    <xf numFmtId="173" fontId="7" fillId="0" borderId="0" xfId="0" applyNumberFormat="1" applyFont="1" applyBorder="1"/>
    <xf numFmtId="0" fontId="7" fillId="0" borderId="10" xfId="0" applyFont="1" applyBorder="1"/>
    <xf numFmtId="0" fontId="7" fillId="0" borderId="11" xfId="0" applyFont="1" applyBorder="1"/>
    <xf numFmtId="173" fontId="7" fillId="0" borderId="11" xfId="0" applyNumberFormat="1" applyFont="1" applyBorder="1"/>
    <xf numFmtId="0" fontId="7" fillId="0" borderId="12" xfId="0" applyFont="1" applyBorder="1"/>
    <xf numFmtId="10" fontId="9" fillId="0" borderId="0" xfId="6" applyNumberFormat="1" applyFont="1"/>
    <xf numFmtId="0" fontId="10" fillId="0" borderId="0" xfId="0" applyFont="1" applyBorder="1" applyAlignment="1">
      <alignment vertical="center"/>
    </xf>
    <xf numFmtId="0" fontId="7" fillId="0" borderId="0" xfId="0" applyFont="1" applyAlignment="1">
      <alignment wrapText="1"/>
    </xf>
    <xf numFmtId="0" fontId="57" fillId="0" borderId="0" xfId="0" applyFont="1" applyFill="1"/>
    <xf numFmtId="0" fontId="13" fillId="0" borderId="0" xfId="0" applyFont="1" applyBorder="1" applyAlignment="1">
      <alignment horizontal="center" vertical="center" wrapText="1"/>
    </xf>
    <xf numFmtId="0" fontId="1" fillId="0" borderId="0" xfId="0" applyFont="1" applyFill="1" applyBorder="1" applyAlignment="1">
      <alignment vertical="center"/>
    </xf>
    <xf numFmtId="0" fontId="0" fillId="0" borderId="0" xfId="0" applyAlignment="1">
      <alignment horizontal="center" vertical="center" wrapText="1"/>
    </xf>
    <xf numFmtId="0" fontId="62" fillId="0" borderId="0" xfId="0" applyFont="1"/>
    <xf numFmtId="0" fontId="1" fillId="0" borderId="0" xfId="0" applyFont="1" applyFill="1" applyBorder="1" applyAlignment="1">
      <alignment horizontal="center" vertical="center"/>
    </xf>
    <xf numFmtId="2" fontId="1" fillId="0" borderId="0" xfId="2" applyNumberFormat="1" applyFont="1" applyFill="1" applyBorder="1" applyAlignment="1">
      <alignment horizontal="center" vertical="center"/>
    </xf>
    <xf numFmtId="10" fontId="1" fillId="0" borderId="0" xfId="6" applyNumberFormat="1" applyFont="1" applyFill="1" applyBorder="1" applyAlignment="1">
      <alignment horizontal="center" vertical="center"/>
    </xf>
    <xf numFmtId="3" fontId="19" fillId="0" borderId="0" xfId="0" applyNumberFormat="1" applyFont="1" applyAlignment="1">
      <alignment vertical="center"/>
    </xf>
    <xf numFmtId="0" fontId="80" fillId="0" borderId="0" xfId="0" applyFont="1" applyAlignment="1">
      <alignment vertical="center"/>
    </xf>
    <xf numFmtId="0" fontId="21"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0" xfId="0" applyFont="1" applyAlignment="1">
      <alignment horizontal="left"/>
    </xf>
    <xf numFmtId="0" fontId="81" fillId="0" borderId="0" xfId="0" applyFont="1"/>
    <xf numFmtId="0" fontId="82" fillId="0" borderId="0" xfId="0" applyFont="1"/>
    <xf numFmtId="3" fontId="18" fillId="0" borderId="13" xfId="0" applyNumberFormat="1" applyFont="1" applyBorder="1" applyAlignment="1">
      <alignment horizontal="left" vertical="center"/>
    </xf>
    <xf numFmtId="0" fontId="42" fillId="2" borderId="13" xfId="0" applyFont="1" applyFill="1" applyBorder="1" applyAlignment="1">
      <alignment horizontal="center"/>
    </xf>
    <xf numFmtId="3" fontId="55" fillId="0" borderId="14" xfId="0" applyNumberFormat="1" applyFont="1" applyBorder="1" applyAlignment="1">
      <alignment horizontal="left" vertical="center"/>
    </xf>
    <xf numFmtId="3" fontId="85" fillId="0" borderId="0" xfId="0" applyNumberFormat="1" applyFont="1"/>
    <xf numFmtId="3" fontId="85" fillId="0" borderId="0" xfId="0" applyNumberFormat="1" applyFont="1" applyAlignment="1">
      <alignment horizontal="center" vertical="center"/>
    </xf>
    <xf numFmtId="165" fontId="85" fillId="0" borderId="0" xfId="6" applyNumberFormat="1" applyFont="1" applyFill="1" applyBorder="1" applyAlignment="1">
      <alignment horizontal="center"/>
    </xf>
    <xf numFmtId="3" fontId="19" fillId="0" borderId="0" xfId="0" applyNumberFormat="1" applyFont="1"/>
    <xf numFmtId="3" fontId="55" fillId="0" borderId="16" xfId="0" applyNumberFormat="1" applyFont="1" applyBorder="1" applyAlignment="1">
      <alignment horizontal="left" vertical="center"/>
    </xf>
    <xf numFmtId="0" fontId="42" fillId="2" borderId="16" xfId="0" applyFont="1" applyFill="1" applyBorder="1" applyAlignment="1">
      <alignment horizontal="center"/>
    </xf>
    <xf numFmtId="0" fontId="42" fillId="2" borderId="0" xfId="0" applyFont="1" applyFill="1" applyBorder="1" applyAlignment="1">
      <alignment horizontal="center"/>
    </xf>
    <xf numFmtId="3" fontId="55" fillId="0" borderId="17" xfId="0" applyNumberFormat="1" applyFont="1" applyBorder="1" applyAlignment="1">
      <alignment horizontal="left" vertical="center"/>
    </xf>
    <xf numFmtId="3" fontId="55" fillId="0" borderId="18" xfId="0" applyNumberFormat="1" applyFont="1" applyBorder="1" applyAlignment="1">
      <alignment horizontal="left" vertical="center"/>
    </xf>
    <xf numFmtId="3" fontId="55" fillId="0" borderId="19" xfId="0" applyNumberFormat="1" applyFont="1" applyBorder="1" applyAlignment="1">
      <alignment horizontal="left" vertical="center"/>
    </xf>
    <xf numFmtId="3" fontId="85" fillId="0" borderId="0" xfId="0" applyNumberFormat="1" applyFont="1" applyFill="1" applyBorder="1" applyAlignment="1">
      <alignment horizontal="left"/>
    </xf>
    <xf numFmtId="3" fontId="85" fillId="0" borderId="0" xfId="0" applyNumberFormat="1" applyFont="1" applyFill="1" applyBorder="1" applyAlignment="1">
      <alignment horizontal="center" vertical="center"/>
    </xf>
    <xf numFmtId="10" fontId="85" fillId="0" borderId="0" xfId="6" applyNumberFormat="1" applyFont="1" applyFill="1" applyBorder="1" applyAlignment="1">
      <alignment horizontal="center"/>
    </xf>
    <xf numFmtId="3" fontId="19" fillId="0" borderId="0" xfId="0" applyNumberFormat="1" applyFont="1" applyFill="1"/>
    <xf numFmtId="174" fontId="55" fillId="0" borderId="14" xfId="2" applyNumberFormat="1" applyFont="1" applyFill="1" applyBorder="1" applyAlignment="1">
      <alignment horizontal="center" vertical="center"/>
    </xf>
    <xf numFmtId="174" fontId="55" fillId="0" borderId="14" xfId="2" applyNumberFormat="1" applyFont="1" applyBorder="1" applyAlignment="1">
      <alignment horizontal="center" vertical="center"/>
    </xf>
    <xf numFmtId="0" fontId="17" fillId="2" borderId="0" xfId="0" applyFont="1" applyFill="1" applyAlignment="1">
      <alignment horizontal="left" vertical="center"/>
    </xf>
    <xf numFmtId="171" fontId="55" fillId="0" borderId="0" xfId="2" applyNumberFormat="1" applyFont="1" applyBorder="1" applyAlignment="1">
      <alignment horizontal="right" vertical="center" wrapText="1" indent="2"/>
    </xf>
    <xf numFmtId="0" fontId="42" fillId="0" borderId="0" xfId="0" applyFont="1" applyBorder="1" applyAlignment="1">
      <alignment horizontal="center" vertical="center" wrapText="1"/>
    </xf>
    <xf numFmtId="171" fontId="56" fillId="0" borderId="0" xfId="2" applyNumberFormat="1" applyFont="1" applyBorder="1" applyAlignment="1">
      <alignment horizontal="right" vertical="center" wrapText="1" indent="2"/>
    </xf>
    <xf numFmtId="3" fontId="66" fillId="2" borderId="0" xfId="0" applyNumberFormat="1" applyFont="1" applyFill="1"/>
    <xf numFmtId="0" fontId="54" fillId="0" borderId="20" xfId="0" applyFont="1" applyBorder="1" applyAlignment="1">
      <alignment horizontal="right" vertical="center" wrapText="1"/>
    </xf>
    <xf numFmtId="0" fontId="31" fillId="0" borderId="20"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4" xfId="0" applyFont="1" applyBorder="1" applyAlignment="1">
      <alignment horizontal="center" vertical="center" wrapText="1"/>
    </xf>
    <xf numFmtId="14" fontId="31" fillId="0" borderId="0" xfId="0" applyNumberFormat="1" applyFont="1" applyBorder="1" applyAlignment="1">
      <alignment horizontal="center" wrapText="1"/>
    </xf>
    <xf numFmtId="0" fontId="31" fillId="0" borderId="0" xfId="0" applyFont="1" applyBorder="1" applyAlignment="1">
      <alignment horizontal="left" wrapText="1"/>
    </xf>
    <xf numFmtId="0" fontId="71" fillId="7" borderId="0" xfId="0" applyFont="1" applyFill="1" applyBorder="1" applyAlignment="1">
      <alignment horizontal="center" vertical="center" wrapText="1"/>
    </xf>
    <xf numFmtId="0" fontId="71" fillId="7" borderId="2" xfId="0" applyFont="1" applyFill="1" applyBorder="1" applyAlignment="1">
      <alignment horizontal="center" vertical="center" wrapText="1"/>
    </xf>
    <xf numFmtId="171" fontId="71" fillId="6" borderId="3" xfId="2" applyNumberFormat="1" applyFont="1" applyFill="1" applyBorder="1" applyAlignment="1">
      <alignment horizontal="center" vertical="center" wrapText="1"/>
    </xf>
    <xf numFmtId="0" fontId="71" fillId="6" borderId="3" xfId="2" applyNumberFormat="1" applyFont="1" applyFill="1" applyBorder="1" applyAlignment="1">
      <alignment horizontal="center" vertical="center" wrapText="1"/>
    </xf>
    <xf numFmtId="0" fontId="71" fillId="6" borderId="3" xfId="0" applyNumberFormat="1"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0" borderId="0" xfId="0" applyFont="1" applyBorder="1"/>
    <xf numFmtId="0" fontId="18" fillId="0" borderId="0" xfId="0" applyFont="1" applyBorder="1" applyAlignment="1">
      <alignment horizontal="left"/>
    </xf>
    <xf numFmtId="3" fontId="56" fillId="4" borderId="0" xfId="2" applyNumberFormat="1" applyFont="1" applyFill="1" applyBorder="1" applyAlignment="1">
      <alignment horizontal="left" vertical="center"/>
    </xf>
    <xf numFmtId="0" fontId="18" fillId="0" borderId="0" xfId="0" applyFont="1" applyBorder="1"/>
    <xf numFmtId="0" fontId="31" fillId="0" borderId="0" xfId="0" applyFont="1" applyBorder="1" applyAlignment="1">
      <alignment horizontal="left" vertical="center" wrapText="1" readingOrder="1"/>
    </xf>
    <xf numFmtId="0" fontId="31" fillId="4" borderId="15" xfId="3" applyFont="1" applyFill="1" applyBorder="1" applyAlignment="1">
      <alignment vertical="center"/>
    </xf>
    <xf numFmtId="0" fontId="39" fillId="0" borderId="0" xfId="0" applyFont="1"/>
    <xf numFmtId="165" fontId="19" fillId="0" borderId="0" xfId="6" applyNumberFormat="1" applyFont="1" applyBorder="1"/>
    <xf numFmtId="0" fontId="27" fillId="0" borderId="13" xfId="0" applyFont="1" applyBorder="1" applyAlignment="1">
      <alignment horizontal="center" vertical="center" wrapText="1"/>
    </xf>
    <xf numFmtId="0" fontId="12" fillId="0" borderId="18" xfId="0" applyFont="1" applyFill="1" applyBorder="1" applyAlignment="1">
      <alignment horizontal="left" vertical="center" wrapText="1"/>
    </xf>
    <xf numFmtId="9" fontId="7" fillId="0" borderId="0" xfId="6" applyFont="1" applyBorder="1"/>
    <xf numFmtId="165" fontId="93" fillId="0" borderId="0" xfId="6" applyNumberFormat="1" applyFont="1" applyBorder="1"/>
    <xf numFmtId="0" fontId="93" fillId="0" borderId="0" xfId="0" applyFont="1"/>
    <xf numFmtId="165" fontId="93" fillId="0" borderId="0" xfId="0" applyNumberFormat="1" applyFont="1" applyFill="1"/>
    <xf numFmtId="0" fontId="28" fillId="2" borderId="25" xfId="0" applyFont="1" applyFill="1" applyBorder="1" applyAlignment="1">
      <alignment vertical="center" wrapText="1"/>
    </xf>
    <xf numFmtId="0" fontId="28" fillId="2" borderId="13" xfId="0" applyFont="1" applyFill="1" applyBorder="1" applyAlignment="1">
      <alignment vertical="center" wrapText="1"/>
    </xf>
    <xf numFmtId="0" fontId="28" fillId="0" borderId="27" xfId="0" applyFont="1" applyBorder="1" applyAlignment="1">
      <alignment vertical="center" wrapText="1"/>
    </xf>
    <xf numFmtId="0" fontId="28" fillId="0" borderId="13" xfId="0" applyFont="1" applyBorder="1" applyAlignment="1">
      <alignment vertical="center" wrapText="1"/>
    </xf>
    <xf numFmtId="0" fontId="28" fillId="4" borderId="15" xfId="0" applyFont="1" applyFill="1" applyBorder="1" applyAlignment="1">
      <alignment horizontal="left" vertical="center" wrapText="1"/>
    </xf>
    <xf numFmtId="0" fontId="28" fillId="4" borderId="13" xfId="0" applyFont="1" applyFill="1" applyBorder="1" applyAlignment="1">
      <alignment horizontal="left" vertical="center" wrapText="1"/>
    </xf>
    <xf numFmtId="0" fontId="7" fillId="2" borderId="14" xfId="0" applyFont="1" applyFill="1" applyBorder="1" applyAlignment="1">
      <alignment vertical="center" wrapText="1"/>
    </xf>
    <xf numFmtId="0" fontId="96" fillId="0" borderId="0" xfId="0" applyFont="1"/>
    <xf numFmtId="168" fontId="1" fillId="0" borderId="0" xfId="0" applyNumberFormat="1" applyFont="1" applyBorder="1" applyAlignment="1">
      <alignment horizontal="center" vertical="center"/>
    </xf>
    <xf numFmtId="169" fontId="28" fillId="0" borderId="0" xfId="0" applyNumberFormat="1" applyFont="1" applyBorder="1" applyAlignment="1">
      <alignment horizontal="center" vertical="center" wrapText="1"/>
    </xf>
    <xf numFmtId="14" fontId="28" fillId="0" borderId="0" xfId="0" applyNumberFormat="1" applyFont="1" applyBorder="1" applyAlignment="1">
      <alignment horizontal="center" vertical="center" wrapText="1"/>
    </xf>
    <xf numFmtId="0" fontId="1" fillId="0" borderId="18" xfId="0" applyFont="1" applyBorder="1" applyAlignment="1">
      <alignment horizontal="left" vertical="center" wrapText="1"/>
    </xf>
    <xf numFmtId="0" fontId="28" fillId="0" borderId="28" xfId="0" applyFont="1" applyBorder="1" applyAlignment="1">
      <alignment horizontal="left" vertical="center" wrapText="1"/>
    </xf>
    <xf numFmtId="3" fontId="28" fillId="0" borderId="28" xfId="0" applyNumberFormat="1" applyFont="1" applyBorder="1" applyAlignment="1">
      <alignment horizontal="right" vertical="center" indent="2"/>
    </xf>
    <xf numFmtId="171" fontId="7" fillId="0" borderId="0" xfId="0" applyNumberFormat="1" applyFont="1"/>
    <xf numFmtId="0" fontId="28" fillId="0" borderId="14" xfId="0" applyFont="1" applyBorder="1" applyAlignment="1">
      <alignment horizontal="left" vertical="center" wrapText="1"/>
    </xf>
    <xf numFmtId="0" fontId="28" fillId="0" borderId="29" xfId="0" applyFont="1" applyBorder="1" applyAlignment="1">
      <alignment horizontal="left" vertical="center" wrapText="1"/>
    </xf>
    <xf numFmtId="0" fontId="28" fillId="0" borderId="0" xfId="0" applyFont="1" applyBorder="1" applyAlignment="1">
      <alignment horizontal="justify" vertical="center" wrapText="1"/>
    </xf>
    <xf numFmtId="3" fontId="28" fillId="0" borderId="0" xfId="0" applyNumberFormat="1" applyFont="1" applyBorder="1" applyAlignment="1">
      <alignment horizontal="right" vertical="center" indent="2"/>
    </xf>
    <xf numFmtId="0" fontId="1" fillId="0" borderId="24" xfId="0" applyFont="1" applyBorder="1" applyAlignment="1">
      <alignment horizontal="justify" vertical="center" wrapText="1"/>
    </xf>
    <xf numFmtId="0" fontId="28" fillId="0" borderId="0" xfId="0" applyFont="1" applyBorder="1" applyAlignment="1">
      <alignment horizontal="left" vertical="center" wrapText="1"/>
    </xf>
    <xf numFmtId="0" fontId="97" fillId="0" borderId="0" xfId="0" applyFont="1" applyBorder="1" applyAlignment="1">
      <alignment horizontal="right" vertical="center" indent="1"/>
    </xf>
    <xf numFmtId="0" fontId="28" fillId="0" borderId="0" xfId="0" applyFont="1" applyBorder="1" applyAlignment="1">
      <alignment horizontal="right" vertical="center" indent="1"/>
    </xf>
    <xf numFmtId="0" fontId="9" fillId="0" borderId="0" xfId="0" applyFont="1" applyBorder="1"/>
    <xf numFmtId="0" fontId="29" fillId="0" borderId="0" xfId="0" applyFont="1" applyBorder="1" applyAlignment="1">
      <alignment vertical="center"/>
    </xf>
    <xf numFmtId="0" fontId="1" fillId="0" borderId="22" xfId="0" applyFont="1" applyBorder="1" applyAlignment="1">
      <alignment horizontal="left" vertical="center" wrapText="1" readingOrder="1"/>
    </xf>
    <xf numFmtId="0" fontId="1" fillId="0" borderId="23" xfId="0" applyFont="1" applyBorder="1" applyAlignment="1">
      <alignment horizontal="left" vertical="center" wrapText="1" readingOrder="1"/>
    </xf>
    <xf numFmtId="0" fontId="1" fillId="0" borderId="18" xfId="0" applyFont="1" applyBorder="1" applyAlignment="1">
      <alignment horizontal="left" vertical="center" wrapText="1" readingOrder="1"/>
    </xf>
    <xf numFmtId="0" fontId="1" fillId="0" borderId="14" xfId="0" applyFont="1" applyBorder="1" applyAlignment="1">
      <alignment horizontal="left" vertical="center" wrapText="1" readingOrder="1"/>
    </xf>
    <xf numFmtId="14" fontId="28" fillId="0" borderId="0" xfId="0" applyNumberFormat="1" applyFont="1" applyBorder="1" applyAlignment="1">
      <alignment horizontal="right" vertical="center" wrapText="1"/>
    </xf>
    <xf numFmtId="0" fontId="28" fillId="0" borderId="0" xfId="0" applyFont="1" applyBorder="1" applyAlignment="1">
      <alignment horizontal="right" vertical="center" wrapText="1"/>
    </xf>
    <xf numFmtId="0" fontId="33" fillId="0" borderId="2" xfId="0" applyFont="1" applyBorder="1" applyAlignment="1">
      <alignment vertical="center" wrapText="1" readingOrder="1"/>
    </xf>
    <xf numFmtId="0" fontId="33" fillId="0" borderId="0" xfId="0" applyFont="1" applyBorder="1" applyAlignment="1">
      <alignment vertical="center" wrapText="1" readingOrder="1"/>
    </xf>
    <xf numFmtId="0" fontId="33" fillId="0" borderId="0" xfId="0" applyFont="1" applyBorder="1" applyAlignment="1">
      <alignment vertical="center" wrapText="1"/>
    </xf>
    <xf numFmtId="0" fontId="40" fillId="0" borderId="2" xfId="0" applyFont="1" applyBorder="1" applyAlignment="1">
      <alignment horizontal="left" vertical="center"/>
    </xf>
    <xf numFmtId="14" fontId="59" fillId="0" borderId="0" xfId="0" applyNumberFormat="1" applyFont="1" applyBorder="1" applyAlignment="1">
      <alignment horizontal="right" vertical="center" wrapText="1"/>
    </xf>
    <xf numFmtId="14" fontId="59" fillId="0" borderId="0" xfId="0" applyNumberFormat="1" applyFont="1" applyFill="1" applyBorder="1" applyAlignment="1">
      <alignment horizontal="right" vertical="center" wrapText="1"/>
    </xf>
    <xf numFmtId="0" fontId="1" fillId="0" borderId="13" xfId="0" applyFont="1" applyBorder="1" applyAlignment="1">
      <alignment horizontal="left" vertical="center" wrapText="1" readingOrder="1"/>
    </xf>
    <xf numFmtId="0" fontId="59" fillId="0" borderId="14" xfId="0" applyFont="1" applyBorder="1" applyAlignment="1">
      <alignment vertical="center" wrapText="1" readingOrder="1"/>
    </xf>
    <xf numFmtId="14" fontId="28" fillId="0" borderId="0" xfId="0" applyNumberFormat="1" applyFont="1" applyBorder="1" applyAlignment="1">
      <alignment horizontal="right" vertical="center" wrapText="1" indent="1"/>
    </xf>
    <xf numFmtId="0" fontId="28" fillId="0" borderId="0" xfId="0" applyFont="1" applyBorder="1" applyAlignment="1">
      <alignment horizontal="right" vertical="center" wrapText="1" indent="1"/>
    </xf>
    <xf numFmtId="14" fontId="28" fillId="0" borderId="0" xfId="0" applyNumberFormat="1" applyFont="1" applyFill="1" applyBorder="1" applyAlignment="1">
      <alignment horizontal="right" vertical="center" wrapText="1" indent="1"/>
    </xf>
    <xf numFmtId="0" fontId="98" fillId="4" borderId="15" xfId="0" applyFont="1" applyFill="1" applyBorder="1" applyAlignment="1">
      <alignment vertical="center" readingOrder="1"/>
    </xf>
    <xf numFmtId="0" fontId="59" fillId="0" borderId="13" xfId="0" applyFont="1" applyBorder="1" applyAlignment="1">
      <alignment horizontal="left" vertical="center" wrapText="1" readingOrder="1"/>
    </xf>
    <xf numFmtId="0" fontId="1" fillId="0" borderId="18" xfId="0" applyFont="1" applyBorder="1" applyAlignment="1">
      <alignment vertical="center" wrapText="1" readingOrder="1"/>
    </xf>
    <xf numFmtId="0" fontId="59" fillId="0" borderId="22" xfId="0" applyFont="1" applyBorder="1" applyAlignment="1">
      <alignment horizontal="left" vertical="center" wrapText="1" readingOrder="1"/>
    </xf>
    <xf numFmtId="0" fontId="76" fillId="0" borderId="0" xfId="0" applyFont="1" applyFill="1" applyBorder="1" applyAlignment="1">
      <alignment vertical="center" wrapText="1"/>
    </xf>
    <xf numFmtId="10" fontId="100" fillId="0" borderId="0" xfId="6" applyNumberFormat="1" applyFont="1" applyBorder="1" applyAlignment="1">
      <alignment vertical="center"/>
    </xf>
    <xf numFmtId="0" fontId="28" fillId="4" borderId="15" xfId="0" applyFont="1" applyFill="1" applyBorder="1" applyAlignment="1">
      <alignment vertical="center"/>
    </xf>
    <xf numFmtId="0" fontId="28" fillId="0" borderId="0" xfId="0" applyFont="1" applyAlignment="1">
      <alignment vertical="center" wrapText="1"/>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14" fillId="0" borderId="31" xfId="0" applyFont="1" applyBorder="1" applyAlignment="1">
      <alignment vertical="center"/>
    </xf>
    <xf numFmtId="0" fontId="14" fillId="0" borderId="32" xfId="0" applyFont="1" applyBorder="1" applyAlignment="1">
      <alignment vertic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4" fillId="0" borderId="38" xfId="0" applyFont="1" applyBorder="1" applyAlignment="1">
      <alignment horizontal="center" vertical="center"/>
    </xf>
    <xf numFmtId="0" fontId="28" fillId="0" borderId="1" xfId="0" applyFont="1" applyBorder="1" applyAlignment="1">
      <alignment horizontal="left" vertical="center" wrapText="1"/>
    </xf>
    <xf numFmtId="0" fontId="28" fillId="0" borderId="1" xfId="0" applyFont="1" applyFill="1" applyBorder="1" applyAlignment="1">
      <alignment horizontal="left" vertical="center" wrapText="1"/>
    </xf>
    <xf numFmtId="0" fontId="28" fillId="0" borderId="0" xfId="0" applyFont="1" applyBorder="1" applyAlignment="1">
      <alignment horizontal="left" vertical="center"/>
    </xf>
    <xf numFmtId="0" fontId="17" fillId="0" borderId="0" xfId="0" applyFont="1" applyAlignment="1">
      <alignment horizontal="left"/>
    </xf>
    <xf numFmtId="0" fontId="69" fillId="0" borderId="0" xfId="0" quotePrefix="1" applyFont="1" applyAlignment="1">
      <alignment horizontal="center"/>
    </xf>
    <xf numFmtId="0" fontId="20" fillId="0" borderId="0" xfId="0" applyFont="1" applyBorder="1" applyAlignment="1">
      <alignment horizontal="center" vertical="center" wrapText="1"/>
    </xf>
    <xf numFmtId="0" fontId="2" fillId="0" borderId="0" xfId="0" applyFont="1"/>
    <xf numFmtId="0" fontId="2" fillId="2" borderId="0" xfId="0" applyFont="1" applyFill="1"/>
    <xf numFmtId="165" fontId="19" fillId="2" borderId="0" xfId="6" applyNumberFormat="1" applyFont="1" applyFill="1" applyBorder="1"/>
    <xf numFmtId="167" fontId="19" fillId="0" borderId="0" xfId="0" applyNumberFormat="1" applyFont="1"/>
    <xf numFmtId="165" fontId="19" fillId="2" borderId="0" xfId="6" applyNumberFormat="1" applyFont="1" applyFill="1"/>
    <xf numFmtId="165" fontId="19" fillId="0" borderId="0" xfId="0" applyNumberFormat="1" applyFont="1" applyFill="1"/>
    <xf numFmtId="0" fontId="19" fillId="2" borderId="0" xfId="0" applyFont="1" applyFill="1" applyBorder="1"/>
    <xf numFmtId="10" fontId="85" fillId="0" borderId="0" xfId="6" applyNumberFormat="1" applyFont="1" applyBorder="1" applyAlignment="1">
      <alignment vertical="center"/>
    </xf>
    <xf numFmtId="0" fontId="0" fillId="0" borderId="0" xfId="0" applyNumberFormat="1" applyFont="1" applyBorder="1"/>
    <xf numFmtId="165" fontId="2" fillId="2" borderId="0" xfId="6" applyNumberFormat="1" applyFont="1" applyFill="1"/>
    <xf numFmtId="3" fontId="1" fillId="0" borderId="22" xfId="0" applyNumberFormat="1" applyFont="1" applyBorder="1" applyAlignment="1">
      <alignment horizontal="right" vertical="center" wrapText="1" indent="1"/>
    </xf>
    <xf numFmtId="3" fontId="59" fillId="0" borderId="22" xfId="0" applyNumberFormat="1" applyFont="1" applyBorder="1" applyAlignment="1">
      <alignment horizontal="right" vertical="center" wrapText="1" indent="1"/>
    </xf>
    <xf numFmtId="3" fontId="1" fillId="0" borderId="23" xfId="0" applyNumberFormat="1" applyFont="1" applyBorder="1" applyAlignment="1">
      <alignment horizontal="right" vertical="center" wrapText="1" indent="1"/>
    </xf>
    <xf numFmtId="3" fontId="59" fillId="0" borderId="23" xfId="0" applyNumberFormat="1" applyFont="1" applyBorder="1" applyAlignment="1">
      <alignment horizontal="right" vertical="center" wrapText="1" indent="1"/>
    </xf>
    <xf numFmtId="3" fontId="1" fillId="0" borderId="18" xfId="0" applyNumberFormat="1" applyFont="1" applyBorder="1" applyAlignment="1">
      <alignment horizontal="right" vertical="center" wrapText="1" indent="1"/>
    </xf>
    <xf numFmtId="3" fontId="59" fillId="0" borderId="18" xfId="0" applyNumberFormat="1" applyFont="1" applyBorder="1" applyAlignment="1">
      <alignment horizontal="right" vertical="center" wrapText="1" indent="1"/>
    </xf>
    <xf numFmtId="3" fontId="1" fillId="0" borderId="14" xfId="0" applyNumberFormat="1" applyFont="1" applyBorder="1" applyAlignment="1">
      <alignment horizontal="right" vertical="center" wrapText="1" indent="1"/>
    </xf>
    <xf numFmtId="3" fontId="59" fillId="0" borderId="14" xfId="0" applyNumberFormat="1" applyFont="1" applyBorder="1" applyAlignment="1">
      <alignment horizontal="right" vertical="center" wrapText="1" indent="1"/>
    </xf>
    <xf numFmtId="167" fontId="59" fillId="0" borderId="14" xfId="0" applyNumberFormat="1" applyFont="1" applyBorder="1" applyAlignment="1">
      <alignment horizontal="right" vertical="center" wrapText="1" indent="1"/>
    </xf>
    <xf numFmtId="167" fontId="59" fillId="2" borderId="0" xfId="0" applyNumberFormat="1" applyFont="1" applyFill="1" applyBorder="1" applyAlignment="1">
      <alignment horizontal="right" vertical="center" wrapText="1" indent="1" readingOrder="1"/>
    </xf>
    <xf numFmtId="167" fontId="59" fillId="2" borderId="0" xfId="0" applyNumberFormat="1" applyFont="1" applyFill="1" applyBorder="1" applyAlignment="1">
      <alignment horizontal="right" vertical="center" indent="1" readingOrder="1"/>
    </xf>
    <xf numFmtId="0" fontId="74" fillId="0" borderId="0" xfId="0" applyFont="1" applyAlignment="1">
      <alignment horizontal="center"/>
    </xf>
    <xf numFmtId="2" fontId="74" fillId="0" borderId="0" xfId="0" applyNumberFormat="1" applyFont="1" applyAlignment="1">
      <alignment horizontal="center"/>
    </xf>
    <xf numFmtId="0" fontId="1" fillId="0" borderId="0" xfId="0" applyFont="1" applyFill="1" applyAlignment="1">
      <alignment vertical="center"/>
    </xf>
    <xf numFmtId="0" fontId="1" fillId="0" borderId="0" xfId="0" applyFont="1" applyFill="1" applyAlignment="1">
      <alignment horizontal="left" vertical="center"/>
    </xf>
    <xf numFmtId="0" fontId="1" fillId="0" borderId="0" xfId="0" applyFont="1" applyFill="1" applyAlignment="1">
      <alignment horizontal="center" vertical="center"/>
    </xf>
    <xf numFmtId="0" fontId="1" fillId="0" borderId="31" xfId="0" applyFont="1" applyFill="1" applyBorder="1" applyAlignment="1">
      <alignment horizontal="center" vertical="center"/>
    </xf>
    <xf numFmtId="0" fontId="1" fillId="0" borderId="32" xfId="0" applyFont="1" applyFill="1" applyBorder="1" applyAlignment="1">
      <alignment horizontal="center" vertical="center"/>
    </xf>
    <xf numFmtId="10" fontId="1" fillId="0" borderId="0" xfId="6" applyNumberFormat="1" applyFont="1" applyFill="1" applyAlignment="1">
      <alignment horizontal="center" vertical="center"/>
    </xf>
    <xf numFmtId="0" fontId="1" fillId="0" borderId="0" xfId="0" applyFont="1" applyFill="1" applyBorder="1" applyAlignment="1">
      <alignment horizontal="left" vertical="center"/>
    </xf>
    <xf numFmtId="167" fontId="1" fillId="0" borderId="18" xfId="0" applyNumberFormat="1" applyFont="1" applyFill="1" applyBorder="1" applyAlignment="1">
      <alignment horizontal="right" vertical="center" wrapText="1" indent="1"/>
    </xf>
    <xf numFmtId="9" fontId="9" fillId="0" borderId="0" xfId="6" applyFont="1" applyFill="1" applyAlignment="1">
      <alignment vertical="center"/>
    </xf>
    <xf numFmtId="0" fontId="77" fillId="0" borderId="0" xfId="0" applyFont="1" applyAlignment="1"/>
    <xf numFmtId="0" fontId="40" fillId="0" borderId="13" xfId="0" applyFont="1" applyBorder="1" applyAlignment="1">
      <alignment vertical="center" wrapText="1" readingOrder="1"/>
    </xf>
    <xf numFmtId="0" fontId="40" fillId="0" borderId="14" xfId="0" applyFont="1" applyBorder="1" applyAlignment="1">
      <alignment horizontal="left" vertical="center" wrapText="1" readingOrder="1"/>
    </xf>
    <xf numFmtId="0" fontId="102" fillId="0" borderId="18" xfId="0" applyFont="1" applyBorder="1" applyAlignment="1">
      <alignment vertical="center" wrapText="1" readingOrder="1"/>
    </xf>
    <xf numFmtId="3" fontId="57" fillId="0" borderId="0" xfId="0" applyNumberFormat="1" applyFont="1" applyFill="1" applyAlignment="1"/>
    <xf numFmtId="3" fontId="57" fillId="0" borderId="0" xfId="0" applyNumberFormat="1" applyFont="1" applyFill="1" applyAlignment="1">
      <alignment vertical="top"/>
    </xf>
    <xf numFmtId="3" fontId="17" fillId="0" borderId="0" xfId="0" applyNumberFormat="1" applyFont="1" applyFill="1"/>
    <xf numFmtId="0" fontId="45" fillId="0" borderId="0" xfId="1" applyFont="1" applyFill="1" applyAlignment="1" applyProtection="1">
      <alignment vertical="center"/>
    </xf>
    <xf numFmtId="0" fontId="105" fillId="0" borderId="0" xfId="0" applyFont="1" applyBorder="1" applyAlignment="1">
      <alignment horizontal="center"/>
    </xf>
    <xf numFmtId="3" fontId="36" fillId="0" borderId="0" xfId="0" applyNumberFormat="1" applyFont="1" applyFill="1"/>
    <xf numFmtId="3" fontId="36" fillId="0" borderId="0" xfId="0" applyNumberFormat="1" applyFont="1"/>
    <xf numFmtId="3" fontId="106" fillId="0" borderId="0" xfId="0" applyNumberFormat="1" applyFont="1" applyAlignment="1">
      <alignment horizontal="center" vertical="center"/>
    </xf>
    <xf numFmtId="165" fontId="106" fillId="0" borderId="0" xfId="6" applyNumberFormat="1" applyFont="1" applyAlignment="1">
      <alignment horizontal="center" vertical="center"/>
    </xf>
    <xf numFmtId="3" fontId="36" fillId="0" borderId="0" xfId="0" applyNumberFormat="1" applyFont="1" applyAlignment="1"/>
    <xf numFmtId="9" fontId="107" fillId="0" borderId="0" xfId="6" applyFont="1" applyFill="1" applyBorder="1" applyAlignment="1">
      <alignment horizontal="center"/>
    </xf>
    <xf numFmtId="9" fontId="106" fillId="0" borderId="0" xfId="6" applyFont="1" applyAlignment="1">
      <alignment horizontal="center" vertical="center"/>
    </xf>
    <xf numFmtId="3" fontId="106" fillId="0" borderId="0" xfId="0" applyNumberFormat="1" applyFont="1"/>
    <xf numFmtId="0" fontId="108" fillId="0" borderId="0" xfId="0" applyFont="1"/>
    <xf numFmtId="0" fontId="76" fillId="0" borderId="0" xfId="0" applyFont="1"/>
    <xf numFmtId="0" fontId="106" fillId="0" borderId="18" xfId="0" applyFont="1" applyBorder="1" applyAlignment="1">
      <alignment vertical="center" wrapText="1"/>
    </xf>
    <xf numFmtId="0" fontId="106" fillId="0" borderId="18" xfId="0" applyFont="1" applyFill="1" applyBorder="1" applyAlignment="1">
      <alignment vertical="center" wrapText="1"/>
    </xf>
    <xf numFmtId="0" fontId="106" fillId="0" borderId="18" xfId="0" applyFont="1" applyBorder="1" applyAlignment="1">
      <alignment vertical="center"/>
    </xf>
    <xf numFmtId="0" fontId="106" fillId="0" borderId="16" xfId="0" applyFont="1" applyBorder="1" applyAlignment="1">
      <alignment vertical="center" wrapText="1"/>
    </xf>
    <xf numFmtId="0" fontId="110" fillId="0" borderId="0" xfId="0" applyFont="1" applyAlignment="1">
      <alignment horizontal="center"/>
    </xf>
    <xf numFmtId="0" fontId="111" fillId="0" borderId="0" xfId="0" applyFont="1" applyAlignment="1">
      <alignment horizontal="center"/>
    </xf>
    <xf numFmtId="0" fontId="113" fillId="0" borderId="0" xfId="0" applyFont="1"/>
    <xf numFmtId="0" fontId="114" fillId="0" borderId="0" xfId="0" applyFont="1" applyAlignment="1">
      <alignment horizontal="center"/>
    </xf>
    <xf numFmtId="0" fontId="113" fillId="0" borderId="0" xfId="0" applyFont="1" applyAlignment="1">
      <alignment horizontal="center"/>
    </xf>
    <xf numFmtId="10" fontId="74" fillId="0" borderId="0" xfId="6" applyNumberFormat="1" applyFont="1" applyFill="1" applyBorder="1" applyAlignment="1">
      <alignment horizontal="center" vertical="center"/>
    </xf>
    <xf numFmtId="2" fontId="74" fillId="0" borderId="0" xfId="2" applyNumberFormat="1" applyFont="1" applyFill="1" applyBorder="1" applyAlignment="1">
      <alignment horizontal="center" vertical="center"/>
    </xf>
    <xf numFmtId="164" fontId="74" fillId="0" borderId="0" xfId="2" applyFont="1" applyFill="1" applyBorder="1" applyAlignment="1">
      <alignment horizontal="center" vertical="center"/>
    </xf>
    <xf numFmtId="3" fontId="57" fillId="0" borderId="0" xfId="0" applyNumberFormat="1" applyFont="1" applyAlignment="1">
      <alignment wrapText="1"/>
    </xf>
    <xf numFmtId="0" fontId="40" fillId="0" borderId="0" xfId="0" applyFont="1" applyAlignment="1">
      <alignment vertical="center"/>
    </xf>
    <xf numFmtId="171" fontId="115" fillId="0" borderId="0" xfId="2" applyNumberFormat="1" applyFont="1" applyAlignment="1">
      <alignment vertical="center"/>
    </xf>
    <xf numFmtId="0" fontId="115" fillId="0" borderId="0" xfId="0" applyNumberFormat="1" applyFont="1" applyAlignment="1">
      <alignment horizontal="center" vertical="center"/>
    </xf>
    <xf numFmtId="0" fontId="40" fillId="0" borderId="0" xfId="0" applyFont="1" applyAlignment="1">
      <alignment horizontal="left" vertical="center"/>
    </xf>
    <xf numFmtId="171" fontId="115" fillId="0" borderId="0" xfId="2" applyNumberFormat="1" applyFont="1" applyAlignment="1">
      <alignment horizontal="center" vertical="center"/>
    </xf>
    <xf numFmtId="0" fontId="74" fillId="0" borderId="0" xfId="0" applyFont="1" applyAlignment="1">
      <alignment horizontal="center" vertical="center"/>
    </xf>
    <xf numFmtId="171" fontId="74" fillId="0" borderId="0" xfId="2" applyNumberFormat="1" applyFont="1" applyAlignment="1">
      <alignment horizontal="center" vertical="center"/>
    </xf>
    <xf numFmtId="0" fontId="74" fillId="0" borderId="0" xfId="0" applyNumberFormat="1" applyFont="1" applyAlignment="1">
      <alignment horizontal="center" vertical="center"/>
    </xf>
    <xf numFmtId="3" fontId="40" fillId="0" borderId="0" xfId="0" quotePrefix="1" applyNumberFormat="1" applyFont="1"/>
    <xf numFmtId="0" fontId="55" fillId="0" borderId="18" xfId="0" applyFont="1" applyBorder="1"/>
    <xf numFmtId="0" fontId="116" fillId="0" borderId="0" xfId="0" applyFont="1" applyBorder="1"/>
    <xf numFmtId="0" fontId="110" fillId="2" borderId="0" xfId="0" applyFont="1" applyFill="1" applyBorder="1" applyAlignment="1">
      <alignment horizontal="center"/>
    </xf>
    <xf numFmtId="3" fontId="106" fillId="0" borderId="22" xfId="0" applyNumberFormat="1" applyFont="1" applyBorder="1" applyAlignment="1">
      <alignment horizontal="left" vertical="center"/>
    </xf>
    <xf numFmtId="3" fontId="106" fillId="0" borderId="18" xfId="0" applyNumberFormat="1" applyFont="1" applyBorder="1" applyAlignment="1">
      <alignment horizontal="left" vertical="center"/>
    </xf>
    <xf numFmtId="0" fontId="106" fillId="0" borderId="18" xfId="3" applyFont="1" applyBorder="1" applyAlignment="1">
      <alignment vertical="center"/>
    </xf>
    <xf numFmtId="0" fontId="106" fillId="0" borderId="23" xfId="3" applyFont="1" applyBorder="1" applyAlignment="1">
      <alignment vertical="center"/>
    </xf>
    <xf numFmtId="0" fontId="101" fillId="0" borderId="0" xfId="0" applyFont="1"/>
    <xf numFmtId="0" fontId="36" fillId="0" borderId="13" xfId="0" applyFont="1" applyBorder="1" applyAlignment="1">
      <alignment horizontal="left" vertical="center" wrapText="1"/>
    </xf>
    <xf numFmtId="0" fontId="12" fillId="0" borderId="23" xfId="0" applyFont="1" applyFill="1" applyBorder="1" applyAlignment="1">
      <alignment horizontal="left" vertical="center" wrapText="1"/>
    </xf>
    <xf numFmtId="0" fontId="33" fillId="4" borderId="22" xfId="0" applyFont="1" applyFill="1" applyBorder="1" applyAlignment="1">
      <alignment horizontal="left" vertical="center" wrapText="1"/>
    </xf>
    <xf numFmtId="0" fontId="33" fillId="4" borderId="25" xfId="0" applyFont="1" applyFill="1" applyBorder="1" applyAlignment="1">
      <alignment horizontal="left" vertical="center" wrapText="1"/>
    </xf>
    <xf numFmtId="0" fontId="33" fillId="4" borderId="15" xfId="0" applyFont="1" applyFill="1" applyBorder="1" applyAlignment="1">
      <alignment horizontal="left" vertical="center" wrapText="1"/>
    </xf>
    <xf numFmtId="0" fontId="118" fillId="0" borderId="0" xfId="0" applyFont="1" applyAlignment="1">
      <alignment horizontal="left" vertical="center" wrapText="1"/>
    </xf>
    <xf numFmtId="0" fontId="119" fillId="0" borderId="0" xfId="0" applyFont="1" applyBorder="1" applyAlignment="1">
      <alignment horizontal="left" vertical="center"/>
    </xf>
    <xf numFmtId="0" fontId="120" fillId="0" borderId="0" xfId="0" applyFont="1" applyBorder="1" applyAlignment="1">
      <alignment horizontal="center" vertical="center"/>
    </xf>
    <xf numFmtId="0" fontId="12" fillId="0" borderId="22" xfId="0" applyFont="1" applyBorder="1" applyAlignment="1">
      <alignment vertical="center" wrapText="1"/>
    </xf>
    <xf numFmtId="0" fontId="12" fillId="0" borderId="18" xfId="0" applyFont="1" applyBorder="1" applyAlignment="1">
      <alignment vertical="center" wrapText="1"/>
    </xf>
    <xf numFmtId="0" fontId="12" fillId="0" borderId="23" xfId="0" applyFont="1" applyBorder="1" applyAlignment="1">
      <alignment vertical="center" wrapText="1"/>
    </xf>
    <xf numFmtId="0" fontId="12" fillId="2" borderId="18" xfId="0" applyFont="1" applyFill="1" applyBorder="1" applyAlignment="1">
      <alignment vertical="center" wrapText="1"/>
    </xf>
    <xf numFmtId="0" fontId="12" fillId="2" borderId="26" xfId="0" applyFont="1" applyFill="1" applyBorder="1" applyAlignment="1">
      <alignment vertical="center" wrapText="1"/>
    </xf>
    <xf numFmtId="0" fontId="12" fillId="0" borderId="14" xfId="0" applyFont="1" applyBorder="1" applyAlignment="1">
      <alignment vertical="center" wrapText="1"/>
    </xf>
    <xf numFmtId="0" fontId="36" fillId="0" borderId="0" xfId="0" applyFont="1" applyAlignment="1">
      <alignment vertical="center"/>
    </xf>
    <xf numFmtId="0" fontId="12" fillId="2" borderId="23" xfId="0" applyFont="1" applyFill="1" applyBorder="1" applyAlignment="1">
      <alignment vertical="center" wrapText="1"/>
    </xf>
    <xf numFmtId="0" fontId="121" fillId="0" borderId="0" xfId="0" applyFont="1" applyBorder="1" applyAlignment="1">
      <alignment horizontal="left" vertical="center"/>
    </xf>
    <xf numFmtId="0" fontId="1" fillId="0" borderId="22" xfId="0" applyFont="1" applyBorder="1" applyAlignment="1">
      <alignment horizontal="justify" vertical="center" wrapText="1"/>
    </xf>
    <xf numFmtId="0" fontId="1" fillId="0" borderId="23" xfId="0" applyFont="1" applyBorder="1" applyAlignment="1">
      <alignment horizontal="left" vertical="center" wrapText="1"/>
    </xf>
    <xf numFmtId="0" fontId="1" fillId="0" borderId="13" xfId="0" applyFont="1" applyBorder="1" applyAlignment="1">
      <alignment horizontal="justify" vertical="center" wrapText="1"/>
    </xf>
    <xf numFmtId="0" fontId="1" fillId="0" borderId="18" xfId="0" applyFont="1" applyBorder="1" applyAlignment="1">
      <alignment horizontal="justify" vertical="center" wrapText="1"/>
    </xf>
    <xf numFmtId="0" fontId="1" fillId="0" borderId="23" xfId="0" applyFont="1" applyBorder="1" applyAlignment="1">
      <alignment horizontal="justify" vertical="center" wrapText="1"/>
    </xf>
    <xf numFmtId="3" fontId="1" fillId="0" borderId="22" xfId="0" applyNumberFormat="1" applyFont="1" applyBorder="1" applyAlignment="1">
      <alignment horizontal="right" vertical="center" indent="2"/>
    </xf>
    <xf numFmtId="171" fontId="1" fillId="0" borderId="22" xfId="2" applyNumberFormat="1" applyFont="1" applyBorder="1" applyAlignment="1">
      <alignment horizontal="right" vertical="center" indent="2"/>
    </xf>
    <xf numFmtId="3" fontId="1" fillId="0" borderId="18" xfId="0" applyNumberFormat="1" applyFont="1" applyBorder="1" applyAlignment="1">
      <alignment horizontal="right" vertical="center" indent="2"/>
    </xf>
    <xf numFmtId="171" fontId="1" fillId="0" borderId="18" xfId="2" applyNumberFormat="1" applyFont="1" applyBorder="1" applyAlignment="1">
      <alignment horizontal="right" vertical="center" indent="2"/>
    </xf>
    <xf numFmtId="171" fontId="1" fillId="0" borderId="18" xfId="2" applyNumberFormat="1" applyFont="1" applyFill="1" applyBorder="1" applyAlignment="1">
      <alignment horizontal="right" vertical="center" indent="2"/>
    </xf>
    <xf numFmtId="3" fontId="1" fillId="0" borderId="23" xfId="0" applyNumberFormat="1" applyFont="1" applyBorder="1" applyAlignment="1">
      <alignment horizontal="right" vertical="center" indent="2"/>
    </xf>
    <xf numFmtId="171" fontId="1" fillId="0" borderId="23" xfId="2" applyNumberFormat="1" applyFont="1" applyBorder="1" applyAlignment="1">
      <alignment horizontal="right" vertical="center" indent="2"/>
    </xf>
    <xf numFmtId="171" fontId="1" fillId="0" borderId="13" xfId="2" applyNumberFormat="1" applyFont="1" applyBorder="1" applyAlignment="1">
      <alignment horizontal="right" vertical="center" indent="2"/>
    </xf>
    <xf numFmtId="0" fontId="1" fillId="0" borderId="22" xfId="0" applyFont="1" applyBorder="1" applyAlignment="1">
      <alignment horizontal="left" vertical="center" wrapText="1"/>
    </xf>
    <xf numFmtId="3" fontId="1" fillId="2" borderId="22" xfId="0" applyNumberFormat="1" applyFont="1" applyFill="1" applyBorder="1" applyAlignment="1">
      <alignment horizontal="right" vertical="center" indent="2"/>
    </xf>
    <xf numFmtId="3" fontId="1" fillId="2" borderId="23" xfId="0" applyNumberFormat="1" applyFont="1" applyFill="1" applyBorder="1" applyAlignment="1">
      <alignment horizontal="right" vertical="center" indent="2"/>
    </xf>
    <xf numFmtId="3" fontId="1" fillId="0" borderId="24" xfId="0" applyNumberFormat="1" applyFont="1" applyBorder="1" applyAlignment="1">
      <alignment horizontal="right" vertical="center" indent="2"/>
    </xf>
    <xf numFmtId="0" fontId="1" fillId="0" borderId="25" xfId="0" applyFont="1" applyBorder="1" applyAlignment="1">
      <alignment horizontal="justify" vertical="center" wrapText="1"/>
    </xf>
    <xf numFmtId="3" fontId="1" fillId="0" borderId="25" xfId="0" applyNumberFormat="1" applyFont="1" applyBorder="1" applyAlignment="1">
      <alignment horizontal="right" vertical="center" indent="2"/>
    </xf>
    <xf numFmtId="3" fontId="1" fillId="2" borderId="25" xfId="0" applyNumberFormat="1" applyFont="1" applyFill="1" applyBorder="1" applyAlignment="1">
      <alignment horizontal="right" vertical="center" indent="2"/>
    </xf>
    <xf numFmtId="3" fontId="1" fillId="2" borderId="18" xfId="0" applyNumberFormat="1" applyFont="1" applyFill="1" applyBorder="1" applyAlignment="1">
      <alignment horizontal="right" vertical="center" indent="2"/>
    </xf>
    <xf numFmtId="0" fontId="123" fillId="0" borderId="0" xfId="0" applyFont="1" applyBorder="1" applyAlignment="1">
      <alignment horizontal="center" vertical="center" wrapText="1"/>
    </xf>
    <xf numFmtId="0" fontId="40" fillId="0" borderId="0" xfId="0" applyFont="1" applyBorder="1" applyAlignment="1">
      <alignment horizontal="left" vertical="center"/>
    </xf>
    <xf numFmtId="0" fontId="124" fillId="2" borderId="0" xfId="0" applyFont="1" applyFill="1" applyBorder="1" applyAlignment="1">
      <alignment horizontal="right" indent="1"/>
    </xf>
    <xf numFmtId="0" fontId="1" fillId="0" borderId="22" xfId="0" applyFont="1" applyFill="1" applyBorder="1" applyAlignment="1">
      <alignment vertical="top"/>
    </xf>
    <xf numFmtId="0" fontId="1" fillId="0" borderId="18" xfId="0" applyFont="1" applyFill="1" applyBorder="1" applyAlignment="1">
      <alignment vertical="center"/>
    </xf>
    <xf numFmtId="0" fontId="1" fillId="0" borderId="18" xfId="0" applyFont="1" applyBorder="1" applyAlignment="1">
      <alignment vertical="center"/>
    </xf>
    <xf numFmtId="0" fontId="1" fillId="0" borderId="14" xfId="0" applyFont="1" applyFill="1" applyBorder="1" applyAlignment="1">
      <alignment vertical="center"/>
    </xf>
    <xf numFmtId="0" fontId="1" fillId="0" borderId="30" xfId="0" applyFont="1" applyFill="1" applyBorder="1" applyAlignment="1">
      <alignment vertical="top"/>
    </xf>
    <xf numFmtId="0" fontId="1" fillId="0" borderId="23" xfId="0" applyFont="1" applyFill="1" applyBorder="1" applyAlignment="1">
      <alignment vertical="center"/>
    </xf>
    <xf numFmtId="3" fontId="40" fillId="0" borderId="0" xfId="0" applyNumberFormat="1" applyFont="1"/>
    <xf numFmtId="0" fontId="2" fillId="0" borderId="0" xfId="0" applyFont="1" applyAlignment="1">
      <alignment vertical="center"/>
    </xf>
    <xf numFmtId="0" fontId="2" fillId="0" borderId="0" xfId="0" applyFont="1" applyFill="1" applyAlignment="1">
      <alignment vertical="center"/>
    </xf>
    <xf numFmtId="10" fontId="1" fillId="0" borderId="0" xfId="6" applyNumberFormat="1" applyFont="1"/>
    <xf numFmtId="0" fontId="40" fillId="0" borderId="0" xfId="0" applyFont="1" applyBorder="1" applyAlignment="1">
      <alignment vertical="center"/>
    </xf>
    <xf numFmtId="0" fontId="123" fillId="0" borderId="0" xfId="0" applyFont="1" applyBorder="1" applyAlignment="1">
      <alignment horizontal="center" vertical="center"/>
    </xf>
    <xf numFmtId="0" fontId="123" fillId="0" borderId="33" xfId="0" applyFont="1" applyBorder="1" applyAlignment="1">
      <alignment horizontal="center" vertical="center"/>
    </xf>
    <xf numFmtId="0" fontId="123" fillId="0" borderId="34" xfId="0" applyFont="1" applyBorder="1" applyAlignment="1">
      <alignment horizontal="center" vertical="center"/>
    </xf>
    <xf numFmtId="0" fontId="123" fillId="2" borderId="34" xfId="0" applyFont="1" applyFill="1" applyBorder="1" applyAlignment="1">
      <alignment horizontal="center" vertical="center"/>
    </xf>
    <xf numFmtId="0" fontId="123" fillId="0" borderId="35" xfId="0" applyFont="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vertical="center"/>
    </xf>
    <xf numFmtId="0" fontId="12" fillId="0" borderId="0" xfId="0" applyFont="1" applyFill="1" applyAlignment="1">
      <alignment horizontal="center" vertical="center"/>
    </xf>
    <xf numFmtId="10" fontId="12" fillId="0" borderId="0" xfId="6" applyNumberFormat="1" applyFont="1" applyAlignment="1">
      <alignment horizontal="center"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xf>
    <xf numFmtId="10" fontId="12" fillId="0" borderId="0" xfId="6" applyNumberFormat="1" applyFont="1" applyBorder="1" applyAlignment="1">
      <alignment horizontal="center" vertical="center"/>
    </xf>
    <xf numFmtId="49" fontId="36" fillId="0" borderId="0" xfId="0" applyNumberFormat="1" applyFont="1" applyAlignment="1">
      <alignment vertical="center"/>
    </xf>
    <xf numFmtId="0" fontId="76" fillId="0" borderId="0" xfId="0" applyFont="1" applyAlignment="1">
      <alignment horizontal="center" vertical="center"/>
    </xf>
    <xf numFmtId="0" fontId="76" fillId="0" borderId="0" xfId="0" applyFont="1" applyAlignment="1">
      <alignment vertical="center"/>
    </xf>
    <xf numFmtId="49" fontId="36" fillId="0" borderId="0" xfId="0" applyNumberFormat="1" applyFont="1" applyFill="1" applyAlignment="1">
      <alignment vertical="center"/>
    </xf>
    <xf numFmtId="0" fontId="12" fillId="0" borderId="0" xfId="0" applyFont="1" applyAlignment="1">
      <alignment horizontal="left" vertical="top"/>
    </xf>
    <xf numFmtId="0" fontId="12" fillId="0" borderId="0" xfId="0" applyFont="1" applyAlignment="1"/>
    <xf numFmtId="3" fontId="116" fillId="0" borderId="0" xfId="0" applyNumberFormat="1" applyFont="1"/>
    <xf numFmtId="167" fontId="1" fillId="0" borderId="13" xfId="0" applyNumberFormat="1" applyFont="1" applyFill="1" applyBorder="1" applyAlignment="1">
      <alignment horizontal="right" vertical="center" wrapText="1" indent="1"/>
    </xf>
    <xf numFmtId="167" fontId="1" fillId="0" borderId="14" xfId="0" applyNumberFormat="1" applyFont="1" applyFill="1" applyBorder="1" applyAlignment="1">
      <alignment horizontal="right" vertical="center" wrapText="1" indent="1"/>
    </xf>
    <xf numFmtId="10" fontId="1" fillId="0" borderId="0" xfId="6" applyNumberFormat="1" applyFont="1" applyAlignment="1">
      <alignment horizontal="center" vertical="center"/>
    </xf>
    <xf numFmtId="0" fontId="1" fillId="0" borderId="0" xfId="0" applyFont="1" applyBorder="1" applyAlignment="1">
      <alignment horizontal="left" vertical="center" wrapText="1"/>
    </xf>
    <xf numFmtId="10" fontId="1" fillId="0" borderId="0" xfId="6" applyNumberFormat="1" applyFont="1" applyBorder="1" applyAlignment="1">
      <alignment horizontal="center" vertical="center"/>
    </xf>
    <xf numFmtId="0" fontId="59" fillId="4" borderId="42" xfId="0" applyFont="1" applyFill="1" applyBorder="1" applyAlignment="1">
      <alignment horizontal="left" vertical="center" wrapText="1"/>
    </xf>
    <xf numFmtId="0" fontId="6" fillId="4" borderId="42" xfId="0" applyFont="1" applyFill="1" applyBorder="1" applyAlignment="1">
      <alignment horizontal="left" vertical="center" wrapText="1"/>
    </xf>
    <xf numFmtId="0" fontId="59" fillId="4" borderId="45" xfId="0" applyFont="1" applyFill="1" applyBorder="1" applyAlignment="1">
      <alignment horizontal="left" vertical="center" wrapText="1"/>
    </xf>
    <xf numFmtId="0" fontId="59" fillId="4" borderId="45" xfId="0" applyFont="1" applyFill="1" applyBorder="1" applyAlignment="1">
      <alignment horizontal="center" vertical="center"/>
    </xf>
    <xf numFmtId="0" fontId="6" fillId="4" borderId="45" xfId="0" applyFont="1" applyFill="1" applyBorder="1" applyAlignment="1">
      <alignment horizontal="center" vertical="center"/>
    </xf>
    <xf numFmtId="0" fontId="6" fillId="4" borderId="42" xfId="0" applyFont="1" applyFill="1" applyBorder="1" applyAlignment="1">
      <alignment horizontal="center" vertical="center"/>
    </xf>
    <xf numFmtId="10" fontId="6" fillId="4" borderId="42" xfId="0" applyNumberFormat="1" applyFont="1" applyFill="1" applyBorder="1" applyAlignment="1">
      <alignment horizontal="center" vertical="center"/>
    </xf>
    <xf numFmtId="0" fontId="59" fillId="4" borderId="42" xfId="0" applyFont="1" applyFill="1" applyBorder="1" applyAlignment="1">
      <alignment horizontal="center" vertical="center"/>
    </xf>
    <xf numFmtId="0" fontId="1" fillId="4" borderId="43" xfId="0" applyFont="1" applyFill="1" applyBorder="1" applyAlignment="1">
      <alignment horizontal="center" vertical="center"/>
    </xf>
    <xf numFmtId="0" fontId="1" fillId="4" borderId="42" xfId="0" applyFont="1" applyFill="1" applyBorder="1" applyAlignment="1">
      <alignment horizontal="center" vertical="center"/>
    </xf>
    <xf numFmtId="0" fontId="1" fillId="4" borderId="44" xfId="0" applyFont="1" applyFill="1" applyBorder="1" applyAlignment="1">
      <alignment horizontal="center" vertical="center"/>
    </xf>
    <xf numFmtId="10" fontId="59" fillId="4" borderId="42" xfId="0" applyNumberFormat="1" applyFont="1" applyFill="1" applyBorder="1" applyAlignment="1">
      <alignment horizontal="center" vertical="center"/>
    </xf>
    <xf numFmtId="0" fontId="128" fillId="4" borderId="43" xfId="0" applyFont="1" applyFill="1" applyBorder="1" applyAlignment="1">
      <alignment horizontal="center" vertical="center"/>
    </xf>
    <xf numFmtId="0" fontId="128" fillId="4" borderId="42" xfId="0" applyFont="1" applyFill="1" applyBorder="1" applyAlignment="1">
      <alignment horizontal="center" vertical="center"/>
    </xf>
    <xf numFmtId="0" fontId="128" fillId="4" borderId="44" xfId="0" applyFont="1" applyFill="1" applyBorder="1" applyAlignment="1">
      <alignment horizontal="center" vertical="center"/>
    </xf>
    <xf numFmtId="0" fontId="128" fillId="4" borderId="46" xfId="0" applyFont="1" applyFill="1" applyBorder="1" applyAlignment="1">
      <alignment horizontal="center" vertical="center"/>
    </xf>
    <xf numFmtId="0" fontId="128" fillId="4" borderId="45" xfId="0" applyFont="1" applyFill="1" applyBorder="1" applyAlignment="1">
      <alignment horizontal="center" vertical="center"/>
    </xf>
    <xf numFmtId="0" fontId="128" fillId="4" borderId="47" xfId="0" applyFont="1" applyFill="1" applyBorder="1" applyAlignment="1">
      <alignment horizontal="center" vertical="center"/>
    </xf>
    <xf numFmtId="0" fontId="74" fillId="0" borderId="0" xfId="2" applyNumberFormat="1" applyFont="1" applyAlignment="1">
      <alignment horizontal="center"/>
    </xf>
    <xf numFmtId="10" fontId="74" fillId="0" borderId="0" xfId="6" applyNumberFormat="1" applyFont="1" applyAlignment="1">
      <alignment horizontal="center"/>
    </xf>
    <xf numFmtId="0" fontId="57" fillId="0" borderId="0" xfId="0" applyFont="1" applyAlignment="1">
      <alignment horizontal="left" vertical="center" readingOrder="1"/>
    </xf>
    <xf numFmtId="0" fontId="115" fillId="0" borderId="0" xfId="0" applyFont="1" applyAlignment="1">
      <alignment horizontal="left" vertical="center" readingOrder="1"/>
    </xf>
    <xf numFmtId="0" fontId="4" fillId="0" borderId="0" xfId="0" applyFont="1" applyAlignment="1">
      <alignment horizontal="left" vertical="center" indent="2" readingOrder="1"/>
    </xf>
    <xf numFmtId="0" fontId="31" fillId="2" borderId="0" xfId="0" applyFont="1" applyFill="1" applyBorder="1" applyAlignment="1">
      <alignment horizontal="right" vertical="center" wrapText="1" indent="1"/>
    </xf>
    <xf numFmtId="0" fontId="31" fillId="2" borderId="1" xfId="0" applyFont="1" applyFill="1" applyBorder="1" applyAlignment="1">
      <alignment horizontal="right" vertical="center" wrapText="1"/>
    </xf>
    <xf numFmtId="0" fontId="31" fillId="2" borderId="0" xfId="0" applyFont="1" applyFill="1" applyBorder="1" applyAlignment="1">
      <alignment horizontal="right" vertical="center" wrapText="1"/>
    </xf>
    <xf numFmtId="3" fontId="102" fillId="0" borderId="0" xfId="0" applyNumberFormat="1" applyFont="1" applyAlignment="1">
      <alignment wrapText="1"/>
    </xf>
    <xf numFmtId="171" fontId="85" fillId="0" borderId="0" xfId="2" applyNumberFormat="1" applyFont="1" applyBorder="1" applyAlignment="1">
      <alignment horizontal="right" vertical="center" wrapText="1" indent="2"/>
    </xf>
    <xf numFmtId="167" fontId="130" fillId="0" borderId="13" xfId="0" applyNumberFormat="1" applyFont="1" applyFill="1" applyBorder="1" applyAlignment="1">
      <alignment horizontal="right" vertical="center" wrapText="1" indent="1"/>
    </xf>
    <xf numFmtId="167" fontId="132" fillId="2" borderId="14" xfId="0" applyNumberFormat="1" applyFont="1" applyFill="1" applyBorder="1" applyAlignment="1">
      <alignment horizontal="right" vertical="center" wrapText="1" indent="1" readingOrder="1"/>
    </xf>
    <xf numFmtId="167" fontId="132" fillId="2" borderId="14" xfId="0" applyNumberFormat="1" applyFont="1" applyFill="1" applyBorder="1" applyAlignment="1">
      <alignment horizontal="right" vertical="center" indent="1" readingOrder="1"/>
    </xf>
    <xf numFmtId="167" fontId="1" fillId="0" borderId="0" xfId="6" applyNumberFormat="1" applyFont="1"/>
    <xf numFmtId="0" fontId="57" fillId="2" borderId="0" xfId="0" applyFont="1" applyFill="1" applyBorder="1" applyAlignment="1">
      <alignment horizontal="left" vertical="center" readingOrder="1"/>
    </xf>
    <xf numFmtId="0" fontId="27" fillId="2" borderId="0" xfId="0" applyFont="1" applyFill="1" applyBorder="1" applyAlignment="1">
      <alignment horizontal="right" vertical="center" wrapText="1"/>
    </xf>
    <xf numFmtId="0" fontId="7" fillId="0" borderId="0" xfId="0" applyFont="1" applyFill="1" applyBorder="1" applyAlignment="1">
      <alignment vertical="center"/>
    </xf>
    <xf numFmtId="0" fontId="1" fillId="0" borderId="30" xfId="0" applyFont="1" applyFill="1" applyBorder="1" applyAlignment="1">
      <alignment vertical="center"/>
    </xf>
    <xf numFmtId="171" fontId="28" fillId="0" borderId="28" xfId="2" applyNumberFormat="1" applyFont="1" applyBorder="1" applyAlignment="1">
      <alignment horizontal="right" vertical="center" indent="2"/>
    </xf>
    <xf numFmtId="0" fontId="28" fillId="10" borderId="0" xfId="0" applyFont="1" applyFill="1" applyBorder="1" applyAlignment="1">
      <alignment horizontal="left" vertical="center" wrapText="1"/>
    </xf>
    <xf numFmtId="171" fontId="28" fillId="10" borderId="15" xfId="2" applyNumberFormat="1" applyFont="1" applyFill="1" applyBorder="1" applyAlignment="1">
      <alignment horizontal="right" vertical="center" indent="2"/>
    </xf>
    <xf numFmtId="0" fontId="28" fillId="10" borderId="15" xfId="0" applyFont="1" applyFill="1" applyBorder="1" applyAlignment="1">
      <alignment horizontal="left" vertical="center" wrapText="1"/>
    </xf>
    <xf numFmtId="3" fontId="28" fillId="10" borderId="15" xfId="0" applyNumberFormat="1" applyFont="1" applyFill="1" applyBorder="1" applyAlignment="1">
      <alignment horizontal="right" vertical="center" indent="2"/>
    </xf>
    <xf numFmtId="2" fontId="74" fillId="0" borderId="0" xfId="0" applyNumberFormat="1" applyFont="1" applyAlignment="1">
      <alignment horizontal="center" vertical="center"/>
    </xf>
    <xf numFmtId="0" fontId="104" fillId="0" borderId="0" xfId="0" applyFont="1" applyAlignment="1">
      <alignment horizontal="left"/>
    </xf>
    <xf numFmtId="10" fontId="74" fillId="0" borderId="0" xfId="0" applyNumberFormat="1" applyFont="1" applyAlignment="1">
      <alignment horizontal="center" vertical="center"/>
    </xf>
    <xf numFmtId="3" fontId="124" fillId="0" borderId="0" xfId="0" applyNumberFormat="1" applyFont="1"/>
    <xf numFmtId="3" fontId="110" fillId="4" borderId="20" xfId="0" applyNumberFormat="1" applyFont="1" applyFill="1" applyBorder="1" applyAlignment="1">
      <alignment horizontal="left"/>
    </xf>
    <xf numFmtId="3" fontId="135" fillId="0" borderId="0" xfId="2" applyNumberFormat="1" applyFont="1" applyFill="1" applyBorder="1" applyAlignment="1">
      <alignment horizontal="center" vertical="center"/>
    </xf>
    <xf numFmtId="3" fontId="136" fillId="0" borderId="0" xfId="0" applyNumberFormat="1" applyFont="1" applyAlignment="1">
      <alignment horizontal="center"/>
    </xf>
    <xf numFmtId="0" fontId="133" fillId="4" borderId="13" xfId="0" applyFont="1" applyFill="1" applyBorder="1" applyAlignment="1">
      <alignment horizontal="left" vertical="center" wrapText="1"/>
    </xf>
    <xf numFmtId="0" fontId="56" fillId="4" borderId="15" xfId="0" applyFont="1" applyFill="1" applyBorder="1" applyAlignment="1">
      <alignment vertical="center" wrapText="1" readingOrder="1"/>
    </xf>
    <xf numFmtId="10" fontId="137" fillId="4" borderId="15" xfId="0" applyNumberFormat="1" applyFont="1" applyFill="1" applyBorder="1" applyAlignment="1">
      <alignment vertical="center" readingOrder="1"/>
    </xf>
    <xf numFmtId="171" fontId="135" fillId="0" borderId="0" xfId="2" applyNumberFormat="1" applyFont="1" applyBorder="1" applyAlignment="1">
      <alignment horizontal="right" vertical="center" wrapText="1" indent="2"/>
    </xf>
    <xf numFmtId="167" fontId="19" fillId="2" borderId="14" xfId="0" applyNumberFormat="1" applyFont="1" applyFill="1" applyBorder="1" applyAlignment="1">
      <alignment horizontal="right" vertical="center" indent="1"/>
    </xf>
    <xf numFmtId="2" fontId="19" fillId="2" borderId="13" xfId="0" applyNumberFormat="1" applyFont="1" applyFill="1" applyBorder="1" applyAlignment="1">
      <alignment horizontal="right" vertical="center" indent="1"/>
    </xf>
    <xf numFmtId="0" fontId="138" fillId="0" borderId="0" xfId="0" applyFont="1" applyBorder="1" applyAlignment="1">
      <alignment horizontal="right" vertical="center" wrapText="1"/>
    </xf>
    <xf numFmtId="0" fontId="138" fillId="0" borderId="0" xfId="0" applyFont="1" applyBorder="1" applyAlignment="1">
      <alignment horizontal="center" vertical="center" wrapText="1"/>
    </xf>
    <xf numFmtId="14" fontId="138" fillId="0" borderId="0" xfId="0" applyNumberFormat="1" applyFont="1" applyFill="1" applyBorder="1" applyAlignment="1">
      <alignment horizontal="right" vertical="center" wrapText="1"/>
    </xf>
    <xf numFmtId="167" fontId="138" fillId="0" borderId="14" xfId="0" applyNumberFormat="1" applyFont="1" applyBorder="1" applyAlignment="1">
      <alignment horizontal="right" vertical="center" wrapText="1" indent="1"/>
    </xf>
    <xf numFmtId="3" fontId="138" fillId="2" borderId="0" xfId="0" applyNumberFormat="1" applyFont="1" applyFill="1" applyBorder="1" applyAlignment="1">
      <alignment horizontal="right" vertical="center" wrapText="1"/>
    </xf>
    <xf numFmtId="166" fontId="131" fillId="2" borderId="0" xfId="0" applyNumberFormat="1" applyFont="1" applyFill="1" applyBorder="1" applyAlignment="1">
      <alignment vertical="center"/>
    </xf>
    <xf numFmtId="3" fontId="55" fillId="0" borderId="17" xfId="2" applyNumberFormat="1" applyFont="1" applyBorder="1" applyAlignment="1">
      <alignment horizontal="center" vertical="center"/>
    </xf>
    <xf numFmtId="3" fontId="55" fillId="0" borderId="18" xfId="2" applyNumberFormat="1" applyFont="1" applyBorder="1" applyAlignment="1">
      <alignment horizontal="center" vertical="center"/>
    </xf>
    <xf numFmtId="3" fontId="55" fillId="0" borderId="19" xfId="2" applyNumberFormat="1" applyFont="1" applyBorder="1" applyAlignment="1">
      <alignment horizontal="center" vertical="center"/>
    </xf>
    <xf numFmtId="3" fontId="110" fillId="4" borderId="0" xfId="2" applyNumberFormat="1" applyFont="1" applyFill="1" applyBorder="1" applyAlignment="1">
      <alignment horizontal="center" vertical="center"/>
    </xf>
    <xf numFmtId="3" fontId="2" fillId="0" borderId="22" xfId="3" applyNumberFormat="1" applyFont="1" applyBorder="1" applyAlignment="1">
      <alignment horizontal="center" vertical="center"/>
    </xf>
    <xf numFmtId="3" fontId="2" fillId="0" borderId="18" xfId="3" applyNumberFormat="1" applyFont="1" applyBorder="1" applyAlignment="1">
      <alignment horizontal="center" vertical="center"/>
    </xf>
    <xf numFmtId="3" fontId="2" fillId="0" borderId="23" xfId="3" applyNumberFormat="1" applyFont="1" applyBorder="1" applyAlignment="1">
      <alignment horizontal="center" vertical="center"/>
    </xf>
    <xf numFmtId="3" fontId="139" fillId="4" borderId="15" xfId="3" applyNumberFormat="1" applyFont="1" applyFill="1" applyBorder="1" applyAlignment="1">
      <alignment horizontal="center" vertical="center"/>
    </xf>
    <xf numFmtId="3" fontId="2" fillId="0" borderId="14" xfId="3" applyNumberFormat="1" applyFont="1" applyBorder="1" applyAlignment="1">
      <alignment horizontal="center" vertical="center"/>
    </xf>
    <xf numFmtId="3" fontId="140" fillId="4" borderId="0" xfId="3" applyNumberFormat="1" applyFont="1" applyFill="1" applyAlignment="1">
      <alignment horizontal="center" vertical="center"/>
    </xf>
    <xf numFmtId="167" fontId="1" fillId="0" borderId="18" xfId="0" applyNumberFormat="1" applyFont="1" applyBorder="1" applyAlignment="1">
      <alignment horizontal="center" vertical="center" wrapText="1"/>
    </xf>
    <xf numFmtId="175" fontId="1" fillId="0" borderId="18" xfId="0" applyNumberFormat="1" applyFont="1" applyBorder="1" applyAlignment="1">
      <alignment horizontal="center" vertical="center" wrapText="1"/>
    </xf>
    <xf numFmtId="167" fontId="1" fillId="0" borderId="18" xfId="0" quotePrefix="1" applyNumberFormat="1" applyFont="1" applyBorder="1" applyAlignment="1">
      <alignment horizontal="center" vertical="center" wrapText="1"/>
    </xf>
    <xf numFmtId="167" fontId="1" fillId="0" borderId="23" xfId="0" applyNumberFormat="1" applyFont="1" applyBorder="1" applyAlignment="1">
      <alignment horizontal="center" vertical="center" wrapText="1"/>
    </xf>
    <xf numFmtId="167" fontId="1" fillId="0" borderId="23" xfId="0" quotePrefix="1" applyNumberFormat="1" applyFont="1" applyBorder="1" applyAlignment="1">
      <alignment horizontal="center" vertical="center" wrapText="1"/>
    </xf>
    <xf numFmtId="175" fontId="1" fillId="0" borderId="23" xfId="0" applyNumberFormat="1" applyFont="1" applyBorder="1" applyAlignment="1">
      <alignment horizontal="center" vertical="center" wrapText="1"/>
    </xf>
    <xf numFmtId="167" fontId="133" fillId="4" borderId="22" xfId="0" applyNumberFormat="1" applyFont="1" applyFill="1" applyBorder="1" applyAlignment="1">
      <alignment horizontal="center" vertical="center" wrapText="1"/>
    </xf>
    <xf numFmtId="175" fontId="133" fillId="4" borderId="22" xfId="0" applyNumberFormat="1" applyFont="1" applyFill="1" applyBorder="1" applyAlignment="1">
      <alignment horizontal="center" vertical="center" wrapText="1"/>
    </xf>
    <xf numFmtId="167" fontId="133" fillId="4" borderId="25" xfId="0" applyNumberFormat="1" applyFont="1" applyFill="1" applyBorder="1" applyAlignment="1">
      <alignment horizontal="center" vertical="center" wrapText="1"/>
    </xf>
    <xf numFmtId="175" fontId="133" fillId="4" borderId="25" xfId="0" applyNumberFormat="1" applyFont="1" applyFill="1" applyBorder="1" applyAlignment="1">
      <alignment horizontal="center" vertical="center" wrapText="1"/>
    </xf>
    <xf numFmtId="167" fontId="1" fillId="0" borderId="18" xfId="0" applyNumberFormat="1" applyFont="1" applyFill="1" applyBorder="1" applyAlignment="1">
      <alignment horizontal="center" vertical="center" wrapText="1"/>
    </xf>
    <xf numFmtId="175" fontId="1" fillId="0" borderId="18" xfId="0" applyNumberFormat="1" applyFont="1" applyFill="1" applyBorder="1" applyAlignment="1">
      <alignment horizontal="center" vertical="center" wrapText="1"/>
    </xf>
    <xf numFmtId="167" fontId="133" fillId="4" borderId="15" xfId="0" applyNumberFormat="1" applyFont="1" applyFill="1" applyBorder="1" applyAlignment="1">
      <alignment horizontal="center" vertical="center" wrapText="1"/>
    </xf>
    <xf numFmtId="167" fontId="1" fillId="0" borderId="22" xfId="0" applyNumberFormat="1" applyFont="1" applyBorder="1" applyAlignment="1">
      <alignment horizontal="right" vertical="center" indent="1"/>
    </xf>
    <xf numFmtId="167" fontId="1" fillId="0" borderId="18" xfId="0" applyNumberFormat="1" applyFont="1" applyBorder="1" applyAlignment="1">
      <alignment horizontal="right" vertical="center" indent="1"/>
    </xf>
    <xf numFmtId="167" fontId="1" fillId="0" borderId="23" xfId="0" applyNumberFormat="1" applyFont="1" applyBorder="1" applyAlignment="1">
      <alignment horizontal="right" vertical="center" indent="1"/>
    </xf>
    <xf numFmtId="167" fontId="133" fillId="0" borderId="25" xfId="0" applyNumberFormat="1" applyFont="1" applyBorder="1" applyAlignment="1">
      <alignment horizontal="right" vertical="center" indent="1"/>
    </xf>
    <xf numFmtId="167" fontId="1" fillId="0" borderId="26" xfId="0" applyNumberFormat="1" applyFont="1" applyBorder="1" applyAlignment="1">
      <alignment horizontal="right" vertical="center" indent="1"/>
    </xf>
    <xf numFmtId="167" fontId="133" fillId="0" borderId="13" xfId="0" applyNumberFormat="1" applyFont="1" applyBorder="1" applyAlignment="1">
      <alignment horizontal="right" vertical="center" indent="1"/>
    </xf>
    <xf numFmtId="167" fontId="133" fillId="0" borderId="27" xfId="0" applyNumberFormat="1" applyFont="1" applyBorder="1" applyAlignment="1">
      <alignment horizontal="right" vertical="center" indent="1"/>
    </xf>
    <xf numFmtId="167" fontId="1" fillId="0" borderId="14" xfId="0" applyNumberFormat="1" applyFont="1" applyBorder="1" applyAlignment="1">
      <alignment horizontal="right" vertical="center" indent="1"/>
    </xf>
    <xf numFmtId="167" fontId="133" fillId="4" borderId="15" xfId="0" applyNumberFormat="1" applyFont="1" applyFill="1" applyBorder="1" applyAlignment="1">
      <alignment horizontal="right" vertical="center" wrapText="1" indent="1"/>
    </xf>
    <xf numFmtId="167" fontId="133" fillId="4" borderId="13" xfId="0" applyNumberFormat="1" applyFont="1" applyFill="1" applyBorder="1" applyAlignment="1">
      <alignment horizontal="right" vertical="center" wrapText="1" indent="1"/>
    </xf>
    <xf numFmtId="167" fontId="2" fillId="2" borderId="14" xfId="0" applyNumberFormat="1" applyFont="1" applyFill="1" applyBorder="1" applyAlignment="1">
      <alignment horizontal="right" vertical="center" indent="1"/>
    </xf>
    <xf numFmtId="179" fontId="1" fillId="0" borderId="18" xfId="0" applyNumberFormat="1" applyFont="1" applyBorder="1" applyAlignment="1">
      <alignment horizontal="right" vertical="center" indent="1"/>
    </xf>
    <xf numFmtId="3" fontId="110" fillId="4" borderId="15" xfId="2" applyNumberFormat="1" applyFont="1" applyFill="1" applyBorder="1" applyAlignment="1">
      <alignment horizontal="center" vertical="center"/>
    </xf>
    <xf numFmtId="3" fontId="141" fillId="0" borderId="17" xfId="2" applyNumberFormat="1" applyFont="1" applyBorder="1" applyAlignment="1">
      <alignment horizontal="center" vertical="center"/>
    </xf>
    <xf numFmtId="3" fontId="141" fillId="0" borderId="18" xfId="2" applyNumberFormat="1" applyFont="1" applyBorder="1" applyAlignment="1">
      <alignment horizontal="center" vertical="center"/>
    </xf>
    <xf numFmtId="3" fontId="141" fillId="0" borderId="19" xfId="2" applyNumberFormat="1" applyFont="1" applyBorder="1" applyAlignment="1">
      <alignment horizontal="center" vertical="center"/>
    </xf>
    <xf numFmtId="174" fontId="110" fillId="4" borderId="20" xfId="2" applyNumberFormat="1" applyFont="1" applyFill="1" applyBorder="1" applyAlignment="1">
      <alignment horizontal="center" vertical="center"/>
    </xf>
    <xf numFmtId="174" fontId="55" fillId="0" borderId="17" xfId="2" applyNumberFormat="1" applyFont="1" applyBorder="1" applyAlignment="1">
      <alignment horizontal="center" vertical="center"/>
    </xf>
    <xf numFmtId="174" fontId="55" fillId="0" borderId="18" xfId="2" applyNumberFormat="1" applyFont="1" applyBorder="1" applyAlignment="1">
      <alignment horizontal="center" vertical="center"/>
    </xf>
    <xf numFmtId="178" fontId="55" fillId="0" borderId="18" xfId="2" applyNumberFormat="1" applyFont="1" applyBorder="1" applyAlignment="1">
      <alignment horizontal="center" vertical="center"/>
    </xf>
    <xf numFmtId="171" fontId="110" fillId="4" borderId="20" xfId="0" applyNumberFormat="1" applyFont="1" applyFill="1" applyBorder="1" applyAlignment="1">
      <alignment horizontal="right" vertical="center" wrapText="1" indent="2"/>
    </xf>
    <xf numFmtId="171" fontId="110" fillId="0" borderId="20" xfId="0" applyNumberFormat="1" applyFont="1" applyBorder="1" applyAlignment="1">
      <alignment horizontal="right" vertical="top" wrapText="1" indent="2"/>
    </xf>
    <xf numFmtId="0" fontId="110" fillId="4" borderId="20" xfId="0" applyFont="1" applyFill="1" applyBorder="1" applyAlignment="1">
      <alignment vertical="center" wrapText="1"/>
    </xf>
    <xf numFmtId="0" fontId="110" fillId="0" borderId="20" xfId="0" applyFont="1" applyBorder="1" applyAlignment="1">
      <alignment vertical="center" wrapText="1"/>
    </xf>
    <xf numFmtId="3" fontId="55" fillId="0" borderId="19" xfId="0" applyNumberFormat="1" applyFont="1" applyBorder="1" applyAlignment="1">
      <alignment horizontal="center" vertical="center"/>
    </xf>
    <xf numFmtId="3" fontId="139" fillId="4" borderId="0" xfId="3" applyNumberFormat="1" applyFont="1" applyFill="1" applyAlignment="1">
      <alignment horizontal="center" vertical="center"/>
    </xf>
    <xf numFmtId="165" fontId="2" fillId="0" borderId="0" xfId="0" applyNumberFormat="1" applyFont="1"/>
    <xf numFmtId="0" fontId="133" fillId="4" borderId="22" xfId="0" applyFont="1" applyFill="1" applyBorder="1" applyAlignment="1">
      <alignment horizontal="left" vertical="center" wrapText="1"/>
    </xf>
    <xf numFmtId="0" fontId="124" fillId="0" borderId="0" xfId="0" applyFont="1"/>
    <xf numFmtId="0" fontId="133" fillId="4" borderId="25" xfId="0" applyFont="1" applyFill="1" applyBorder="1" applyAlignment="1">
      <alignment horizontal="left" vertical="center" wrapText="1"/>
    </xf>
    <xf numFmtId="0" fontId="139" fillId="0" borderId="0" xfId="0" applyFont="1"/>
    <xf numFmtId="10" fontId="124" fillId="0" borderId="0" xfId="0" applyNumberFormat="1" applyFont="1"/>
    <xf numFmtId="165" fontId="124" fillId="0" borderId="0" xfId="0" applyNumberFormat="1" applyFont="1"/>
    <xf numFmtId="0" fontId="133" fillId="4" borderId="15" xfId="0" applyFont="1" applyFill="1" applyBorder="1" applyAlignment="1">
      <alignment horizontal="left" vertical="center" wrapText="1"/>
    </xf>
    <xf numFmtId="0" fontId="1" fillId="0" borderId="18" xfId="0" applyFont="1" applyFill="1" applyBorder="1" applyAlignment="1">
      <alignment horizontal="left" vertical="center" wrapText="1"/>
    </xf>
    <xf numFmtId="9" fontId="2" fillId="0" borderId="0" xfId="6" applyFont="1"/>
    <xf numFmtId="0" fontId="1" fillId="0" borderId="23" xfId="0" applyFont="1" applyFill="1" applyBorder="1" applyAlignment="1">
      <alignment horizontal="left" vertical="center" wrapText="1"/>
    </xf>
    <xf numFmtId="0" fontId="1" fillId="0" borderId="0" xfId="0" applyFont="1"/>
    <xf numFmtId="9" fontId="2" fillId="0" borderId="0" xfId="0" applyNumberFormat="1" applyFont="1"/>
    <xf numFmtId="10" fontId="2" fillId="0" borderId="0" xfId="6" applyNumberFormat="1" applyFont="1"/>
    <xf numFmtId="176" fontId="2" fillId="0" borderId="0" xfId="0" applyNumberFormat="1" applyFont="1"/>
    <xf numFmtId="2" fontId="1" fillId="0" borderId="23" xfId="0" applyNumberFormat="1" applyFont="1" applyBorder="1" applyAlignment="1">
      <alignment horizontal="right" vertical="center" indent="1"/>
    </xf>
    <xf numFmtId="179" fontId="130" fillId="0" borderId="13" xfId="0" applyNumberFormat="1" applyFont="1" applyBorder="1" applyAlignment="1">
      <alignment horizontal="right" vertical="center" indent="1"/>
    </xf>
    <xf numFmtId="2" fontId="130" fillId="0" borderId="0" xfId="0" applyNumberFormat="1" applyFont="1" applyAlignment="1">
      <alignment horizontal="right" vertical="center" indent="1"/>
    </xf>
    <xf numFmtId="171" fontId="133" fillId="0" borderId="29" xfId="2" applyNumberFormat="1" applyFont="1" applyBorder="1" applyAlignment="1">
      <alignment horizontal="right" vertical="center" indent="2"/>
    </xf>
    <xf numFmtId="171" fontId="133" fillId="0" borderId="28" xfId="2" applyNumberFormat="1" applyFont="1" applyBorder="1" applyAlignment="1">
      <alignment horizontal="right" vertical="center" indent="2"/>
    </xf>
    <xf numFmtId="171" fontId="133" fillId="10" borderId="15" xfId="2" applyNumberFormat="1" applyFont="1" applyFill="1" applyBorder="1" applyAlignment="1">
      <alignment horizontal="right" vertical="center" indent="2"/>
    </xf>
    <xf numFmtId="3" fontId="133" fillId="0" borderId="0" xfId="0" applyNumberFormat="1" applyFont="1" applyAlignment="1">
      <alignment horizontal="right" vertical="center" indent="2"/>
    </xf>
    <xf numFmtId="3" fontId="133" fillId="0" borderId="28" xfId="0" applyNumberFormat="1" applyFont="1" applyBorder="1" applyAlignment="1">
      <alignment horizontal="right" vertical="center" indent="2"/>
    </xf>
    <xf numFmtId="3" fontId="133" fillId="10" borderId="15" xfId="0" applyNumberFormat="1" applyFont="1" applyFill="1" applyBorder="1" applyAlignment="1">
      <alignment horizontal="right" vertical="center" indent="2"/>
    </xf>
    <xf numFmtId="3" fontId="133" fillId="0" borderId="0" xfId="0" applyNumberFormat="1" applyFont="1" applyBorder="1" applyAlignment="1">
      <alignment horizontal="right" vertical="center" indent="2"/>
    </xf>
    <xf numFmtId="3" fontId="133" fillId="4" borderId="15" xfId="0" applyNumberFormat="1" applyFont="1" applyFill="1" applyBorder="1" applyAlignment="1">
      <alignment horizontal="right" vertical="center" wrapText="1" indent="1"/>
    </xf>
    <xf numFmtId="3" fontId="133" fillId="4" borderId="25" xfId="0" applyNumberFormat="1" applyFont="1" applyFill="1" applyBorder="1" applyAlignment="1">
      <alignment horizontal="right" vertical="center" wrapText="1" indent="1"/>
    </xf>
    <xf numFmtId="167" fontId="1" fillId="0" borderId="13" xfId="0" applyNumberFormat="1" applyFont="1" applyBorder="1" applyAlignment="1">
      <alignment horizontal="right" vertical="center" indent="1"/>
    </xf>
    <xf numFmtId="167" fontId="1" fillId="0" borderId="13" xfId="0" applyNumberFormat="1" applyFont="1" applyBorder="1" applyAlignment="1">
      <alignment horizontal="right" vertical="center" wrapText="1" indent="1"/>
    </xf>
    <xf numFmtId="167" fontId="1" fillId="0" borderId="14" xfId="0" applyNumberFormat="1" applyFont="1" applyBorder="1" applyAlignment="1">
      <alignment horizontal="right" vertical="center" wrapText="1" indent="1"/>
    </xf>
    <xf numFmtId="167" fontId="1" fillId="0" borderId="18" xfId="0" applyNumberFormat="1" applyFont="1" applyBorder="1" applyAlignment="1">
      <alignment horizontal="right" vertical="center" wrapText="1" indent="1"/>
    </xf>
    <xf numFmtId="166" fontId="133" fillId="2" borderId="22" xfId="0" applyNumberFormat="1" applyFont="1" applyFill="1" applyBorder="1" applyAlignment="1">
      <alignment vertical="center"/>
    </xf>
    <xf numFmtId="167" fontId="133" fillId="2" borderId="22" xfId="0" applyNumberFormat="1" applyFont="1" applyFill="1" applyBorder="1" applyAlignment="1">
      <alignment horizontal="right" vertical="center" wrapText="1" indent="1"/>
    </xf>
    <xf numFmtId="0" fontId="133" fillId="4" borderId="15" xfId="0" applyFont="1" applyFill="1" applyBorder="1" applyAlignment="1">
      <alignment horizontal="left" vertical="center" wrapText="1" readingOrder="1"/>
    </xf>
    <xf numFmtId="10" fontId="142" fillId="4" borderId="15" xfId="0" applyNumberFormat="1" applyFont="1" applyFill="1" applyBorder="1" applyAlignment="1">
      <alignment vertical="center" readingOrder="1"/>
    </xf>
    <xf numFmtId="167" fontId="1" fillId="2" borderId="22" xfId="0" applyNumberFormat="1" applyFont="1" applyFill="1" applyBorder="1" applyAlignment="1">
      <alignment horizontal="right" vertical="center" wrapText="1" indent="1" readingOrder="1"/>
    </xf>
    <xf numFmtId="167" fontId="1" fillId="2" borderId="22" xfId="0" applyNumberFormat="1" applyFont="1" applyFill="1" applyBorder="1" applyAlignment="1">
      <alignment horizontal="right" vertical="center" indent="1" readingOrder="1"/>
    </xf>
    <xf numFmtId="167" fontId="59" fillId="2" borderId="22" xfId="0" applyNumberFormat="1" applyFont="1" applyFill="1" applyBorder="1" applyAlignment="1">
      <alignment horizontal="right" vertical="center" wrapText="1" indent="1" readingOrder="1"/>
    </xf>
    <xf numFmtId="167" fontId="1" fillId="2" borderId="18" xfId="0" applyNumberFormat="1" applyFont="1" applyFill="1" applyBorder="1" applyAlignment="1">
      <alignment horizontal="right" vertical="center" wrapText="1" indent="1" readingOrder="1"/>
    </xf>
    <xf numFmtId="167" fontId="59" fillId="2" borderId="18" xfId="0" applyNumberFormat="1" applyFont="1" applyFill="1" applyBorder="1" applyAlignment="1">
      <alignment horizontal="right" vertical="center" wrapText="1" indent="1" readingOrder="1"/>
    </xf>
    <xf numFmtId="167" fontId="1" fillId="2" borderId="18" xfId="0" applyNumberFormat="1" applyFont="1" applyFill="1" applyBorder="1" applyAlignment="1">
      <alignment horizontal="right" vertical="center" indent="1" readingOrder="1"/>
    </xf>
    <xf numFmtId="167" fontId="1" fillId="2" borderId="14" xfId="0" applyNumberFormat="1" applyFont="1" applyFill="1" applyBorder="1" applyAlignment="1">
      <alignment horizontal="right" vertical="center" wrapText="1" indent="1" readingOrder="1"/>
    </xf>
    <xf numFmtId="167" fontId="1" fillId="2" borderId="14" xfId="0" applyNumberFormat="1" applyFont="1" applyFill="1" applyBorder="1" applyAlignment="1">
      <alignment horizontal="right" vertical="center" indent="1" readingOrder="1"/>
    </xf>
    <xf numFmtId="167" fontId="59" fillId="2" borderId="14" xfId="0" applyNumberFormat="1" applyFont="1" applyFill="1" applyBorder="1" applyAlignment="1">
      <alignment horizontal="right" vertical="center" wrapText="1" indent="1" readingOrder="1"/>
    </xf>
    <xf numFmtId="167" fontId="102" fillId="2" borderId="14" xfId="0" applyNumberFormat="1" applyFont="1" applyFill="1" applyBorder="1" applyAlignment="1">
      <alignment horizontal="right" vertical="center" wrapText="1" indent="1" readingOrder="1"/>
    </xf>
    <xf numFmtId="167" fontId="133" fillId="2" borderId="22" xfId="0" applyNumberFormat="1" applyFont="1" applyFill="1" applyBorder="1" applyAlignment="1">
      <alignment horizontal="right" vertical="center" wrapText="1" indent="1" readingOrder="1"/>
    </xf>
    <xf numFmtId="167" fontId="133" fillId="2" borderId="22" xfId="0" applyNumberFormat="1" applyFont="1" applyFill="1" applyBorder="1" applyAlignment="1">
      <alignment horizontal="right" vertical="center" indent="1" readingOrder="1"/>
    </xf>
    <xf numFmtId="164" fontId="143" fillId="2" borderId="13" xfId="2" applyFont="1" applyFill="1" applyBorder="1" applyAlignment="1">
      <alignment horizontal="right" vertical="center" wrapText="1" indent="1" readingOrder="1"/>
    </xf>
    <xf numFmtId="167" fontId="143" fillId="2" borderId="13" xfId="0" applyNumberFormat="1" applyFont="1" applyFill="1" applyBorder="1" applyAlignment="1">
      <alignment horizontal="right" vertical="center" indent="1" readingOrder="1"/>
    </xf>
    <xf numFmtId="167" fontId="143" fillId="2" borderId="13" xfId="0" applyNumberFormat="1" applyFont="1" applyFill="1" applyBorder="1" applyAlignment="1">
      <alignment horizontal="right" vertical="center" wrapText="1" indent="1" readingOrder="1"/>
    </xf>
    <xf numFmtId="167" fontId="144" fillId="2" borderId="18" xfId="0" applyNumberFormat="1" applyFont="1" applyFill="1" applyBorder="1" applyAlignment="1">
      <alignment horizontal="right" vertical="center" wrapText="1" indent="1" readingOrder="1"/>
    </xf>
    <xf numFmtId="167" fontId="143" fillId="2" borderId="18" xfId="0" applyNumberFormat="1" applyFont="1" applyFill="1" applyBorder="1" applyAlignment="1">
      <alignment horizontal="right" vertical="center" wrapText="1" indent="1" readingOrder="1"/>
    </xf>
    <xf numFmtId="177" fontId="1" fillId="0" borderId="22" xfId="0" applyNumberFormat="1" applyFont="1" applyBorder="1" applyAlignment="1">
      <alignment horizontal="right" vertical="center" wrapText="1" indent="1"/>
    </xf>
    <xf numFmtId="177" fontId="1" fillId="0" borderId="22" xfId="6" applyNumberFormat="1" applyFont="1" applyBorder="1" applyAlignment="1">
      <alignment horizontal="right" vertical="center" indent="1"/>
    </xf>
    <xf numFmtId="177" fontId="1" fillId="0" borderId="22" xfId="0" applyNumberFormat="1" applyFont="1" applyBorder="1" applyAlignment="1">
      <alignment horizontal="right" vertical="center" indent="1"/>
    </xf>
    <xf numFmtId="177" fontId="1" fillId="0" borderId="18" xfId="0" applyNumberFormat="1" applyFont="1" applyBorder="1" applyAlignment="1">
      <alignment horizontal="right" vertical="center" wrapText="1" indent="1"/>
    </xf>
    <xf numFmtId="177" fontId="1" fillId="0" borderId="18" xfId="6" applyNumberFormat="1" applyFont="1" applyBorder="1" applyAlignment="1">
      <alignment horizontal="right" vertical="center" indent="1"/>
    </xf>
    <xf numFmtId="177" fontId="1" fillId="0" borderId="18" xfId="0" applyNumberFormat="1" applyFont="1" applyBorder="1" applyAlignment="1">
      <alignment horizontal="right" vertical="center" indent="1"/>
    </xf>
    <xf numFmtId="177" fontId="1" fillId="0" borderId="14" xfId="0" applyNumberFormat="1" applyFont="1" applyBorder="1" applyAlignment="1">
      <alignment horizontal="right" vertical="center" wrapText="1" indent="1"/>
    </xf>
    <xf numFmtId="177" fontId="1" fillId="0" borderId="14" xfId="6" applyNumberFormat="1" applyFont="1" applyBorder="1" applyAlignment="1">
      <alignment horizontal="right" vertical="center" indent="1"/>
    </xf>
    <xf numFmtId="177" fontId="1" fillId="0" borderId="14" xfId="0" applyNumberFormat="1" applyFont="1" applyBorder="1" applyAlignment="1">
      <alignment horizontal="right" vertical="center" indent="1"/>
    </xf>
    <xf numFmtId="177" fontId="133" fillId="4" borderId="15" xfId="0" applyNumberFormat="1" applyFont="1" applyFill="1" applyBorder="1" applyAlignment="1">
      <alignment horizontal="right" vertical="center" wrapText="1" indent="1"/>
    </xf>
    <xf numFmtId="167" fontId="1" fillId="0" borderId="30" xfId="0" applyNumberFormat="1" applyFont="1" applyBorder="1" applyAlignment="1">
      <alignment horizontal="right" vertical="center" wrapText="1" indent="1"/>
    </xf>
    <xf numFmtId="0" fontId="1" fillId="0" borderId="18" xfId="0" applyFont="1" applyBorder="1" applyAlignment="1">
      <alignment horizontal="right" vertical="center" indent="1"/>
    </xf>
    <xf numFmtId="167" fontId="1" fillId="0" borderId="23" xfId="0" applyNumberFormat="1" applyFont="1" applyBorder="1" applyAlignment="1">
      <alignment horizontal="right" vertical="center" wrapText="1" indent="1"/>
    </xf>
    <xf numFmtId="167" fontId="1" fillId="0" borderId="30" xfId="0" applyNumberFormat="1" applyFont="1" applyBorder="1" applyAlignment="1">
      <alignment horizontal="right" vertical="center" wrapText="1" indent="2"/>
    </xf>
    <xf numFmtId="167" fontId="133" fillId="4" borderId="15" xfId="0" applyNumberFormat="1" applyFont="1" applyFill="1" applyBorder="1" applyAlignment="1">
      <alignment horizontal="right" vertical="center" wrapText="1" indent="2"/>
    </xf>
    <xf numFmtId="0" fontId="1" fillId="11" borderId="0" xfId="0" applyFont="1" applyFill="1" applyAlignment="1">
      <alignment horizontal="left" vertical="center" wrapText="1"/>
    </xf>
    <xf numFmtId="0" fontId="1" fillId="0" borderId="0" xfId="0" applyFont="1" applyAlignment="1">
      <alignment horizontal="center" vertical="center"/>
    </xf>
    <xf numFmtId="0" fontId="14" fillId="0" borderId="0" xfId="0" applyFont="1" applyAlignment="1">
      <alignment horizontal="center" vertical="center"/>
    </xf>
    <xf numFmtId="0" fontId="14" fillId="0" borderId="0" xfId="0" applyFont="1" applyAlignment="1">
      <alignment vertical="center"/>
    </xf>
    <xf numFmtId="0" fontId="1" fillId="0" borderId="0" xfId="0" applyFont="1" applyAlignment="1">
      <alignment horizontal="center"/>
    </xf>
    <xf numFmtId="9" fontId="74" fillId="0" borderId="0" xfId="0" applyNumberFormat="1" applyFont="1" applyAlignment="1">
      <alignment horizontal="center" vertical="center"/>
    </xf>
    <xf numFmtId="0" fontId="74" fillId="0" borderId="0" xfId="2" applyNumberFormat="1" applyFont="1" applyFill="1" applyBorder="1" applyAlignment="1">
      <alignment horizontal="center" vertical="center"/>
    </xf>
    <xf numFmtId="0" fontId="74" fillId="0" borderId="0" xfId="0" applyFont="1" applyAlignment="1">
      <alignment horizontal="left"/>
    </xf>
    <xf numFmtId="4" fontId="74" fillId="0" borderId="0" xfId="0" applyNumberFormat="1" applyFont="1" applyAlignment="1">
      <alignment horizontal="center" vertical="center"/>
    </xf>
    <xf numFmtId="9" fontId="74" fillId="0" borderId="0" xfId="6" applyFont="1" applyFill="1" applyBorder="1" applyAlignment="1">
      <alignment horizontal="center" vertical="center"/>
    </xf>
    <xf numFmtId="49" fontId="74" fillId="0" borderId="0" xfId="2" applyNumberFormat="1" applyFont="1" applyFill="1" applyBorder="1" applyAlignment="1">
      <alignment horizontal="center" vertical="center"/>
    </xf>
    <xf numFmtId="10" fontId="74" fillId="0" borderId="0" xfId="0" applyNumberFormat="1" applyFont="1" applyAlignment="1">
      <alignment horizontal="left" vertical="center"/>
    </xf>
    <xf numFmtId="0" fontId="74" fillId="0" borderId="39" xfId="0" applyFont="1" applyBorder="1" applyAlignment="1">
      <alignment horizontal="center" vertical="center"/>
    </xf>
    <xf numFmtId="0" fontId="74" fillId="0" borderId="40" xfId="0" applyFont="1" applyBorder="1" applyAlignment="1">
      <alignment horizontal="center" vertical="center"/>
    </xf>
    <xf numFmtId="10" fontId="74" fillId="0" borderId="49" xfId="0" applyNumberFormat="1" applyFont="1" applyBorder="1" applyAlignment="1">
      <alignment horizontal="center" vertical="center"/>
    </xf>
    <xf numFmtId="0" fontId="74" fillId="0" borderId="49" xfId="0" applyFont="1" applyBorder="1" applyAlignment="1">
      <alignment horizontal="center" vertical="center"/>
    </xf>
    <xf numFmtId="2" fontId="74" fillId="0" borderId="49" xfId="0" applyNumberFormat="1" applyFont="1" applyBorder="1" applyAlignment="1">
      <alignment horizontal="center" vertical="center"/>
    </xf>
    <xf numFmtId="10" fontId="74" fillId="0" borderId="39" xfId="0" applyNumberFormat="1" applyFont="1" applyBorder="1" applyAlignment="1">
      <alignment horizontal="center" vertical="center"/>
    </xf>
    <xf numFmtId="177" fontId="2" fillId="0" borderId="0" xfId="0" applyNumberFormat="1" applyFont="1" applyAlignment="1">
      <alignment wrapText="1"/>
    </xf>
    <xf numFmtId="0" fontId="74" fillId="0" borderId="50" xfId="0" applyFont="1" applyBorder="1" applyAlignment="1">
      <alignment horizontal="center" vertical="center"/>
    </xf>
    <xf numFmtId="0" fontId="74" fillId="0" borderId="0" xfId="0" applyFont="1" applyBorder="1" applyAlignment="1">
      <alignment horizontal="center" vertical="center"/>
    </xf>
    <xf numFmtId="10" fontId="74" fillId="0" borderId="0" xfId="0" applyNumberFormat="1" applyFont="1" applyBorder="1" applyAlignment="1">
      <alignment horizontal="center" vertical="center"/>
    </xf>
    <xf numFmtId="2" fontId="74" fillId="0" borderId="0" xfId="0" applyNumberFormat="1" applyFont="1" applyBorder="1" applyAlignment="1">
      <alignment horizontal="center" vertical="center"/>
    </xf>
    <xf numFmtId="4" fontId="74" fillId="0" borderId="0" xfId="0" applyNumberFormat="1" applyFont="1" applyBorder="1" applyAlignment="1">
      <alignment horizontal="center" vertical="center"/>
    </xf>
    <xf numFmtId="0" fontId="146" fillId="0" borderId="0" xfId="0" applyFont="1" applyFill="1" applyAlignment="1">
      <alignment horizontal="center" vertical="center"/>
    </xf>
    <xf numFmtId="10" fontId="146" fillId="0" borderId="0" xfId="0" applyNumberFormat="1" applyFont="1" applyFill="1" applyAlignment="1">
      <alignment horizontal="center" vertical="center"/>
    </xf>
    <xf numFmtId="2" fontId="146" fillId="0" borderId="0" xfId="0" applyNumberFormat="1" applyFont="1" applyFill="1" applyAlignment="1">
      <alignment horizontal="center" vertical="center"/>
    </xf>
    <xf numFmtId="2" fontId="147" fillId="0" borderId="0" xfId="0" applyNumberFormat="1" applyFont="1" applyFill="1" applyAlignment="1">
      <alignment horizontal="center" vertical="center"/>
    </xf>
    <xf numFmtId="0" fontId="146" fillId="0" borderId="0" xfId="0" applyNumberFormat="1" applyFont="1" applyFill="1" applyAlignment="1">
      <alignment horizontal="center" vertical="center"/>
    </xf>
    <xf numFmtId="10" fontId="74" fillId="0" borderId="0" xfId="0" applyNumberFormat="1" applyFont="1" applyFill="1" applyAlignment="1">
      <alignment horizontal="center" vertical="center"/>
    </xf>
    <xf numFmtId="0" fontId="74" fillId="0" borderId="0" xfId="0" applyFont="1" applyFill="1" applyAlignment="1">
      <alignment horizontal="center" vertical="center"/>
    </xf>
    <xf numFmtId="0" fontId="74" fillId="0" borderId="41" xfId="0" applyFont="1" applyBorder="1" applyAlignment="1">
      <alignment horizontal="center"/>
    </xf>
    <xf numFmtId="0" fontId="133" fillId="4" borderId="25" xfId="0" applyFont="1" applyFill="1" applyBorder="1" applyAlignment="1">
      <alignment horizontal="left" vertical="center" wrapText="1" readingOrder="1"/>
    </xf>
    <xf numFmtId="171" fontId="55" fillId="11" borderId="18" xfId="8" applyNumberFormat="1" applyFont="1" applyFill="1" applyBorder="1" applyAlignment="1">
      <alignment horizontal="right" vertical="center" wrapText="1" indent="2"/>
    </xf>
    <xf numFmtId="171" fontId="55" fillId="11" borderId="16" xfId="8" applyNumberFormat="1" applyFont="1" applyFill="1" applyBorder="1" applyAlignment="1">
      <alignment horizontal="right" vertical="center" wrapText="1" indent="2"/>
    </xf>
    <xf numFmtId="171" fontId="55" fillId="0" borderId="18" xfId="8" applyNumberFormat="1" applyFont="1" applyBorder="1" applyAlignment="1">
      <alignment horizontal="right" vertical="center" wrapText="1" indent="2"/>
    </xf>
    <xf numFmtId="171" fontId="55" fillId="0" borderId="18" xfId="8" applyNumberFormat="1" applyFont="1" applyFill="1" applyBorder="1" applyAlignment="1">
      <alignment horizontal="right" vertical="center" wrapText="1" indent="2"/>
    </xf>
    <xf numFmtId="171" fontId="55" fillId="0" borderId="16" xfId="8" applyNumberFormat="1" applyFont="1" applyBorder="1" applyAlignment="1">
      <alignment horizontal="right" vertical="center" wrapText="1" indent="2"/>
    </xf>
    <xf numFmtId="171" fontId="141" fillId="0" borderId="18" xfId="8" applyNumberFormat="1" applyFont="1" applyBorder="1" applyAlignment="1">
      <alignment horizontal="right" vertical="center" wrapText="1" indent="2"/>
    </xf>
    <xf numFmtId="171" fontId="141" fillId="0" borderId="18" xfId="8" applyNumberFormat="1" applyFont="1" applyFill="1" applyBorder="1" applyAlignment="1">
      <alignment horizontal="right" vertical="center" wrapText="1" indent="2"/>
    </xf>
    <xf numFmtId="171" fontId="55" fillId="11" borderId="48" xfId="8" applyNumberFormat="1" applyFont="1" applyFill="1" applyBorder="1" applyAlignment="1">
      <alignment horizontal="right" vertical="center" wrapText="1" indent="2"/>
    </xf>
    <xf numFmtId="171" fontId="141" fillId="0" borderId="48" xfId="8" applyNumberFormat="1" applyFont="1" applyBorder="1" applyAlignment="1">
      <alignment horizontal="right" vertical="center" wrapText="1" indent="2"/>
    </xf>
    <xf numFmtId="171" fontId="55" fillId="0" borderId="0" xfId="8" applyNumberFormat="1" applyFont="1" applyBorder="1" applyAlignment="1">
      <alignment horizontal="right" vertical="center" wrapText="1" indent="2"/>
    </xf>
    <xf numFmtId="171" fontId="141" fillId="0" borderId="0" xfId="8" applyNumberFormat="1" applyFont="1" applyBorder="1" applyAlignment="1">
      <alignment horizontal="right" vertical="center" wrapText="1" indent="2"/>
    </xf>
    <xf numFmtId="0" fontId="45" fillId="0" borderId="0" xfId="1" applyFont="1" applyFill="1" applyAlignment="1" applyProtection="1">
      <alignment horizontal="left" vertical="center"/>
    </xf>
    <xf numFmtId="0" fontId="43" fillId="2" borderId="0" xfId="0" applyFont="1" applyFill="1" applyAlignment="1">
      <alignment horizontal="center"/>
    </xf>
    <xf numFmtId="0" fontId="45" fillId="0" borderId="0" xfId="1" applyFont="1" applyFill="1" applyAlignment="1" applyProtection="1">
      <alignment vertical="center"/>
    </xf>
    <xf numFmtId="0" fontId="45" fillId="0" borderId="0" xfId="1" applyFont="1" applyFill="1" applyAlignment="1" applyProtection="1"/>
    <xf numFmtId="0" fontId="45" fillId="0" borderId="0" xfId="1" applyFont="1" applyFill="1" applyBorder="1" applyAlignment="1" applyProtection="1"/>
    <xf numFmtId="3" fontId="11" fillId="9" borderId="0" xfId="0" applyNumberFormat="1" applyFont="1" applyFill="1" applyAlignment="1">
      <alignment horizontal="center" vertical="center"/>
    </xf>
    <xf numFmtId="3" fontId="87" fillId="0" borderId="0" xfId="0" applyNumberFormat="1" applyFont="1" applyBorder="1" applyAlignment="1">
      <alignment horizontal="center" vertical="center" wrapText="1"/>
    </xf>
    <xf numFmtId="3" fontId="52" fillId="0" borderId="0" xfId="0" applyNumberFormat="1" applyFont="1" applyAlignment="1">
      <alignment horizontal="left" vertical="center"/>
    </xf>
    <xf numFmtId="3" fontId="53" fillId="0" borderId="0" xfId="0" applyNumberFormat="1" applyFont="1" applyAlignment="1">
      <alignment horizontal="left" vertical="center"/>
    </xf>
    <xf numFmtId="3" fontId="57" fillId="0" borderId="0" xfId="0" quotePrefix="1" applyNumberFormat="1" applyFont="1" applyAlignment="1">
      <alignment horizontal="left" vertical="center" wrapText="1"/>
    </xf>
    <xf numFmtId="3" fontId="57" fillId="0" borderId="0" xfId="0" quotePrefix="1" applyNumberFormat="1" applyFont="1" applyAlignment="1">
      <alignment horizontal="left" vertical="center"/>
    </xf>
    <xf numFmtId="0" fontId="104" fillId="0" borderId="0" xfId="0" applyFont="1" applyAlignment="1">
      <alignment horizontal="left"/>
    </xf>
    <xf numFmtId="0" fontId="77" fillId="0" borderId="0" xfId="0" applyFont="1" applyAlignment="1">
      <alignment horizontal="left"/>
    </xf>
    <xf numFmtId="0" fontId="79" fillId="0" borderId="0" xfId="0" applyFont="1" applyAlignment="1">
      <alignment horizontal="left"/>
    </xf>
    <xf numFmtId="14" fontId="22" fillId="8" borderId="0" xfId="0" applyNumberFormat="1" applyFont="1" applyFill="1" applyAlignment="1">
      <alignment horizontal="center" vertical="center"/>
    </xf>
    <xf numFmtId="166" fontId="112" fillId="0" borderId="0" xfId="0" applyNumberFormat="1" applyFont="1" applyBorder="1" applyAlignment="1">
      <alignment horizontal="center" vertical="center"/>
    </xf>
    <xf numFmtId="0" fontId="64" fillId="0" borderId="0" xfId="0" applyFont="1" applyAlignment="1">
      <alignment horizontal="left"/>
    </xf>
    <xf numFmtId="14" fontId="22" fillId="3" borderId="0" xfId="0" applyNumberFormat="1" applyFont="1" applyFill="1" applyAlignment="1">
      <alignment horizontal="center" vertical="center"/>
    </xf>
    <xf numFmtId="166" fontId="24" fillId="0" borderId="0" xfId="0" applyNumberFormat="1" applyFont="1" applyBorder="1" applyAlignment="1">
      <alignment horizontal="center" vertical="center"/>
    </xf>
    <xf numFmtId="0" fontId="11" fillId="9" borderId="0" xfId="0" applyFont="1" applyFill="1" applyAlignment="1">
      <alignment horizontal="center" vertical="center"/>
    </xf>
    <xf numFmtId="0" fontId="90" fillId="0" borderId="0" xfId="0" applyFont="1" applyAlignment="1">
      <alignment horizontal="left"/>
    </xf>
    <xf numFmtId="14" fontId="22" fillId="6" borderId="0" xfId="0" applyNumberFormat="1" applyFont="1" applyFill="1" applyAlignment="1">
      <alignment horizontal="center" vertical="center"/>
    </xf>
    <xf numFmtId="3" fontId="89" fillId="0" borderId="0" xfId="0" applyNumberFormat="1" applyFont="1" applyBorder="1" applyAlignment="1">
      <alignment horizontal="center" vertical="center"/>
    </xf>
    <xf numFmtId="14" fontId="31" fillId="0" borderId="1" xfId="0" applyNumberFormat="1" applyFont="1" applyBorder="1" applyAlignment="1">
      <alignment horizontal="center" wrapText="1"/>
    </xf>
    <xf numFmtId="0" fontId="11" fillId="9" borderId="0" xfId="0" applyFont="1" applyFill="1" applyAlignment="1">
      <alignment horizontal="center" vertical="center" wrapText="1"/>
    </xf>
    <xf numFmtId="3" fontId="40" fillId="0" borderId="0" xfId="0" applyNumberFormat="1" applyFont="1" applyAlignment="1">
      <alignment horizontal="left" wrapText="1"/>
    </xf>
    <xf numFmtId="0" fontId="83" fillId="0" borderId="0" xfId="0" applyFont="1" applyBorder="1" applyAlignment="1">
      <alignment horizontal="center" vertical="center" wrapText="1"/>
    </xf>
    <xf numFmtId="0" fontId="0" fillId="9" borderId="0" xfId="0" applyFill="1" applyAlignment="1"/>
    <xf numFmtId="0" fontId="60" fillId="0" borderId="0" xfId="0" applyFont="1" applyBorder="1" applyAlignment="1">
      <alignment horizontal="left" vertical="center" wrapText="1"/>
    </xf>
    <xf numFmtId="0" fontId="21" fillId="0" borderId="0" xfId="0" applyFont="1" applyBorder="1" applyAlignment="1">
      <alignment horizontal="left" vertical="center" wrapText="1"/>
    </xf>
    <xf numFmtId="0" fontId="20" fillId="0" borderId="0" xfId="0" applyFont="1" applyFill="1" applyAlignment="1">
      <alignment horizontal="center" vertical="center" wrapText="1"/>
    </xf>
    <xf numFmtId="0" fontId="11" fillId="9" borderId="0" xfId="0" applyFont="1" applyFill="1" applyBorder="1" applyAlignment="1">
      <alignment horizontal="center" vertical="center"/>
    </xf>
    <xf numFmtId="0" fontId="32" fillId="0" borderId="0" xfId="0" applyFont="1" applyFill="1" applyAlignment="1">
      <alignment horizontal="center" vertical="center" wrapText="1"/>
    </xf>
    <xf numFmtId="0" fontId="92" fillId="0" borderId="0" xfId="0" applyFont="1" applyFill="1" applyAlignment="1">
      <alignment horizontal="left" vertical="center" wrapText="1"/>
    </xf>
    <xf numFmtId="3" fontId="36" fillId="0" borderId="0" xfId="0" applyNumberFormat="1" applyFont="1" applyAlignment="1">
      <alignment horizontal="left" wrapText="1"/>
    </xf>
    <xf numFmtId="0" fontId="22" fillId="5" borderId="0" xfId="0" applyFont="1" applyFill="1" applyAlignment="1">
      <alignment horizontal="center" vertical="center"/>
    </xf>
    <xf numFmtId="0" fontId="22" fillId="3" borderId="0" xfId="0" applyFont="1" applyFill="1" applyAlignment="1">
      <alignment horizontal="center" vertical="center"/>
    </xf>
    <xf numFmtId="165" fontId="95" fillId="0" borderId="0" xfId="6" applyNumberFormat="1" applyFont="1" applyAlignment="1">
      <alignment horizontal="center" vertical="center"/>
    </xf>
    <xf numFmtId="165" fontId="26" fillId="2" borderId="0" xfId="6" applyNumberFormat="1" applyFont="1" applyFill="1" applyAlignment="1">
      <alignment horizontal="center" vertical="center"/>
    </xf>
    <xf numFmtId="167" fontId="89" fillId="0" borderId="0" xfId="0" applyNumberFormat="1" applyFont="1" applyBorder="1" applyAlignment="1">
      <alignment horizontal="center" vertical="center"/>
    </xf>
    <xf numFmtId="167" fontId="134" fillId="0" borderId="0" xfId="0" applyNumberFormat="1" applyFont="1" applyBorder="1" applyAlignment="1">
      <alignment horizontal="center" vertical="center"/>
    </xf>
    <xf numFmtId="0" fontId="22" fillId="3" borderId="0" xfId="0" applyFont="1" applyFill="1" applyAlignment="1">
      <alignment horizontal="center" vertical="center" wrapText="1"/>
    </xf>
    <xf numFmtId="165" fontId="95" fillId="0" borderId="0" xfId="6" applyNumberFormat="1" applyFont="1" applyAlignment="1">
      <alignment horizontal="center"/>
    </xf>
    <xf numFmtId="9" fontId="23" fillId="0" borderId="0" xfId="6" applyFont="1" applyAlignment="1">
      <alignment horizontal="center"/>
    </xf>
    <xf numFmtId="0" fontId="22" fillId="5" borderId="0" xfId="0" applyFont="1" applyFill="1" applyAlignment="1">
      <alignment horizontal="center" vertical="center" wrapText="1"/>
    </xf>
    <xf numFmtId="0" fontId="17" fillId="0" borderId="0" xfId="0" applyFont="1" applyAlignment="1">
      <alignment horizontal="left" vertical="center" wrapText="1"/>
    </xf>
    <xf numFmtId="0" fontId="10" fillId="0" borderId="0" xfId="0" applyFont="1" applyAlignment="1" applyProtection="1">
      <alignment horizontal="left" vertical="center" wrapText="1"/>
    </xf>
    <xf numFmtId="0" fontId="122" fillId="0" borderId="0" xfId="0" applyFont="1" applyBorder="1" applyAlignment="1">
      <alignment horizontal="center" vertical="center"/>
    </xf>
    <xf numFmtId="0" fontId="56" fillId="4" borderId="15" xfId="0" applyFont="1" applyFill="1" applyBorder="1" applyAlignment="1">
      <alignment horizontal="left" vertical="center" wrapText="1" readingOrder="1"/>
    </xf>
    <xf numFmtId="0" fontId="122" fillId="0" borderId="0" xfId="0" applyFont="1" applyBorder="1" applyAlignment="1">
      <alignment horizontal="center" vertical="center" wrapText="1"/>
    </xf>
    <xf numFmtId="172" fontId="28" fillId="0" borderId="0" xfId="0" applyNumberFormat="1" applyFont="1" applyBorder="1" applyAlignment="1">
      <alignment horizontal="center" vertical="center" wrapText="1"/>
    </xf>
    <xf numFmtId="0" fontId="22" fillId="3" borderId="5"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22" fillId="3" borderId="9" xfId="0" applyFont="1" applyFill="1" applyBorder="1" applyAlignment="1">
      <alignment horizontal="center" vertical="center" wrapText="1"/>
    </xf>
    <xf numFmtId="0" fontId="28" fillId="0" borderId="0" xfId="0" applyFont="1" applyAlignment="1">
      <alignment horizontal="left"/>
    </xf>
    <xf numFmtId="0" fontId="28" fillId="0" borderId="0" xfId="0" applyFont="1" applyAlignment="1">
      <alignment horizontal="left" vertical="center" wrapText="1"/>
    </xf>
    <xf numFmtId="49" fontId="17" fillId="0" borderId="0" xfId="0" applyNumberFormat="1" applyFont="1" applyAlignment="1">
      <alignment horizontal="left" vertical="center" wrapText="1"/>
    </xf>
    <xf numFmtId="0" fontId="9" fillId="0" borderId="0" xfId="0" applyFont="1" applyBorder="1" applyAlignment="1">
      <alignment horizontal="center" vertical="center"/>
    </xf>
    <xf numFmtId="9" fontId="12" fillId="0" borderId="0" xfId="0" applyNumberFormat="1" applyFont="1" applyBorder="1" applyAlignment="1">
      <alignment horizontal="center" vertical="center" wrapText="1"/>
    </xf>
    <xf numFmtId="0" fontId="12" fillId="0" borderId="0" xfId="0" applyFont="1" applyBorder="1" applyAlignment="1">
      <alignment horizontal="center" vertical="center" wrapText="1"/>
    </xf>
    <xf numFmtId="0" fontId="28" fillId="0" borderId="1" xfId="0" applyFont="1" applyBorder="1" applyAlignment="1">
      <alignment horizontal="center"/>
    </xf>
    <xf numFmtId="9" fontId="12" fillId="0" borderId="4" xfId="0" applyNumberFormat="1" applyFont="1" applyBorder="1" applyAlignment="1">
      <alignment horizontal="center" vertical="center"/>
    </xf>
    <xf numFmtId="0" fontId="12" fillId="0" borderId="4" xfId="0" applyFont="1" applyBorder="1" applyAlignment="1">
      <alignment horizontal="center" vertical="center"/>
    </xf>
    <xf numFmtId="0" fontId="126" fillId="0" borderId="0" xfId="0" applyFont="1" applyBorder="1" applyAlignment="1">
      <alignment horizontal="center" vertical="center" wrapText="1"/>
    </xf>
    <xf numFmtId="0" fontId="61" fillId="9" borderId="0" xfId="0" applyFont="1" applyFill="1" applyAlignment="1">
      <alignment horizontal="center" vertical="center"/>
    </xf>
    <xf numFmtId="0" fontId="1" fillId="0" borderId="1" xfId="0" applyFont="1" applyFill="1" applyBorder="1" applyAlignment="1">
      <alignment vertical="center"/>
    </xf>
    <xf numFmtId="0" fontId="1" fillId="0" borderId="1" xfId="1" applyFont="1" applyFill="1" applyBorder="1" applyAlignment="1" applyProtection="1">
      <alignment vertical="center"/>
    </xf>
  </cellXfs>
  <cellStyles count="9">
    <cellStyle name="Lien hypertexte" xfId="1" builtinId="8"/>
    <cellStyle name="Milliers" xfId="2" builtinId="3"/>
    <cellStyle name="Milliers 2" xfId="8" xr:uid="{3654D23A-42EA-41ED-87CC-07802742E32A}"/>
    <cellStyle name="Normal" xfId="0" builtinId="0"/>
    <cellStyle name="Normal 2" xfId="3" xr:uid="{00000000-0005-0000-0000-000003000000}"/>
    <cellStyle name="Normal 2 2" xfId="7" xr:uid="{00000000-0005-0000-0000-000004000000}"/>
    <cellStyle name="Normal 8" xfId="4" xr:uid="{00000000-0005-0000-0000-000005000000}"/>
    <cellStyle name="Normale_Schema_dati" xfId="5" xr:uid="{00000000-0005-0000-0000-000006000000}"/>
    <cellStyle name="Pourcentage" xfId="6" builtinId="5"/>
  </cellStyles>
  <dxfs count="24">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border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theme="0"/>
        <name val="Arial"/>
        <scheme val="none"/>
      </font>
      <fill>
        <patternFill patternType="solid">
          <fgColor theme="4"/>
          <bgColor rgb="FF002060"/>
        </patternFill>
      </fill>
      <alignment horizontal="center" vertical="center" textRotation="0" wrapText="1" indent="0" justifyLastLine="0" shrinkToFit="0" readingOrder="0"/>
    </dxf>
  </dxfs>
  <tableStyles count="0" defaultTableStyle="TableStyleMedium9" defaultPivotStyle="PivotStyleLight16"/>
  <colors>
    <mruColors>
      <color rgb="FFC0E210"/>
      <color rgb="FF88D950"/>
      <color rgb="FFFFA02F"/>
      <color rgb="FF000000"/>
      <color rgb="FFC4D600"/>
      <color rgb="FFFF3300"/>
      <color rgb="FFFF6600"/>
      <color rgb="FFFE5815"/>
      <color rgb="FF005BBB"/>
      <color rgb="FF509E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'1.Group installed capacity'!$A$25:$H$25</c:f>
              <c:strCache>
                <c:ptCount val="8"/>
                <c:pt idx="0">
                  <c:v>Fully consolidated electricity capacity</c:v>
                </c:pt>
              </c:strCache>
            </c:strRef>
          </c:tx>
          <c:dPt>
            <c:idx val="0"/>
            <c:bubble3D val="0"/>
            <c:spPr>
              <a:solidFill>
                <a:srgbClr val="001A7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543F-4175-8568-114BEF1B1016}"/>
              </c:ext>
            </c:extLst>
          </c:dPt>
          <c:dPt>
            <c:idx val="1"/>
            <c:bubble3D val="0"/>
            <c:spPr>
              <a:solidFill>
                <a:srgbClr val="005BBB"/>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543F-4175-8568-114BEF1B1016}"/>
              </c:ext>
            </c:extLst>
          </c:dPt>
          <c:dPt>
            <c:idx val="2"/>
            <c:bubble3D val="0"/>
            <c:spPr>
              <a:solidFill>
                <a:srgbClr val="509E2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543F-4175-8568-114BEF1B1016}"/>
              </c:ext>
            </c:extLst>
          </c:dPt>
          <c:dPt>
            <c:idx val="3"/>
            <c:bubble3D val="0"/>
            <c:spPr>
              <a:solidFill>
                <a:srgbClr val="FFA02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543F-4175-8568-114BEF1B1016}"/>
              </c:ext>
            </c:extLst>
          </c:dPt>
          <c:dPt>
            <c:idx val="4"/>
            <c:bubble3D val="0"/>
            <c:spPr>
              <a:solidFill>
                <a:srgbClr val="FE581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543F-4175-8568-114BEF1B1016}"/>
              </c:ext>
            </c:extLst>
          </c:dPt>
          <c:dPt>
            <c:idx val="5"/>
            <c:bubble3D val="0"/>
            <c:spPr>
              <a:solidFill>
                <a:srgbClr val="C4D6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543F-4175-8568-114BEF1B1016}"/>
              </c:ext>
            </c:extLst>
          </c:dPt>
          <c:cat>
            <c:strRef>
              <c:f>'1.Group installed capacity'!$C$27:$H$27</c:f>
              <c:strCache>
                <c:ptCount val="6"/>
                <c:pt idx="0">
                  <c:v>Nuclear</c:v>
                </c:pt>
                <c:pt idx="1">
                  <c:v>Hydropower (4)</c:v>
                </c:pt>
                <c:pt idx="2">
                  <c:v>New Renewable (5)</c:v>
                </c:pt>
                <c:pt idx="3">
                  <c:v>Coal (6)</c:v>
                </c:pt>
                <c:pt idx="4">
                  <c:v>Fuel (7)</c:v>
                </c:pt>
                <c:pt idx="5">
                  <c:v>Gas</c:v>
                </c:pt>
              </c:strCache>
            </c:strRef>
          </c:cat>
          <c:val>
            <c:numRef>
              <c:f>'1.Group installed capacity'!$C$36:$H$36</c:f>
              <c:numCache>
                <c:formatCode>#\ ##0;"("#.##0\ ")"</c:formatCode>
                <c:ptCount val="6"/>
                <c:pt idx="0">
                  <c:v>70102.5</c:v>
                </c:pt>
                <c:pt idx="1">
                  <c:v>21491.81</c:v>
                </c:pt>
                <c:pt idx="2">
                  <c:v>9332</c:v>
                </c:pt>
                <c:pt idx="3">
                  <c:v>2187</c:v>
                </c:pt>
                <c:pt idx="4">
                  <c:v>3465.1000000000004</c:v>
                </c:pt>
                <c:pt idx="5">
                  <c:v>10765.6</c:v>
                </c:pt>
              </c:numCache>
            </c:numRef>
          </c:val>
          <c:extLst>
            <c:ext xmlns:c16="http://schemas.microsoft.com/office/drawing/2014/chart" uri="{C3380CC4-5D6E-409C-BE32-E72D297353CC}">
              <c16:uniqueId val="{0000000C-543F-4175-8568-114BEF1B101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zero"/>
    <c:showDLblsOverMax val="0"/>
  </c:chart>
  <c:spPr>
    <a:solidFill>
      <a:schemeClr val="bg1"/>
    </a:solidFill>
    <a:ln w="9525" cap="flat" cmpd="sng" algn="ctr">
      <a:solidFill>
        <a:schemeClr val="bg2"/>
      </a:solidFill>
      <a:round/>
    </a:ln>
    <a:effectLst/>
  </c:spPr>
  <c:txPr>
    <a:bodyPr/>
    <a:lstStyle/>
    <a:p>
      <a:pPr>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'1.Group installed capacity'!$A$8:$H$8</c:f>
              <c:strCache>
                <c:ptCount val="8"/>
                <c:pt idx="0">
                  <c:v>EDF Group net electricity capacity (according to the participation of Group companies, including participations in associates and joint ventures)</c:v>
                </c:pt>
              </c:strCache>
            </c:strRef>
          </c:tx>
          <c:dPt>
            <c:idx val="0"/>
            <c:bubble3D val="0"/>
            <c:spPr>
              <a:solidFill>
                <a:srgbClr val="001A7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0EC8-440B-9943-8524468ED844}"/>
              </c:ext>
            </c:extLst>
          </c:dPt>
          <c:dPt>
            <c:idx val="1"/>
            <c:bubble3D val="0"/>
            <c:spPr>
              <a:solidFill>
                <a:srgbClr val="005BBB"/>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0EC8-440B-9943-8524468ED844}"/>
              </c:ext>
            </c:extLst>
          </c:dPt>
          <c:dPt>
            <c:idx val="2"/>
            <c:bubble3D val="0"/>
            <c:spPr>
              <a:solidFill>
                <a:srgbClr val="509E2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0EC8-440B-9943-8524468ED844}"/>
              </c:ext>
            </c:extLst>
          </c:dPt>
          <c:dPt>
            <c:idx val="3"/>
            <c:bubble3D val="0"/>
            <c:spPr>
              <a:solidFill>
                <a:srgbClr val="FFA02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0EC8-440B-9943-8524468ED844}"/>
              </c:ext>
            </c:extLst>
          </c:dPt>
          <c:dPt>
            <c:idx val="4"/>
            <c:bubble3D val="0"/>
            <c:spPr>
              <a:solidFill>
                <a:srgbClr val="FE5815"/>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0EC8-440B-9943-8524468ED844}"/>
              </c:ext>
            </c:extLst>
          </c:dPt>
          <c:dPt>
            <c:idx val="5"/>
            <c:bubble3D val="0"/>
            <c:spPr>
              <a:solidFill>
                <a:srgbClr val="C4D6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0EC8-440B-9943-8524468ED844}"/>
              </c:ext>
            </c:extLst>
          </c:dPt>
          <c:dLbls>
            <c:delete val="1"/>
          </c:dLbls>
          <c:cat>
            <c:strRef>
              <c:f>'1.Group installed capacity'!$C$11:$H$11</c:f>
              <c:strCache>
                <c:ptCount val="6"/>
                <c:pt idx="0">
                  <c:v>Nuclear</c:v>
                </c:pt>
                <c:pt idx="1">
                  <c:v>Hydropower (4)</c:v>
                </c:pt>
                <c:pt idx="2">
                  <c:v>New Renewable (5)</c:v>
                </c:pt>
                <c:pt idx="3">
                  <c:v>Coal (6)</c:v>
                </c:pt>
                <c:pt idx="4">
                  <c:v>Fuel (7)</c:v>
                </c:pt>
                <c:pt idx="5">
                  <c:v>Gas</c:v>
                </c:pt>
              </c:strCache>
            </c:strRef>
          </c:cat>
          <c:val>
            <c:numRef>
              <c:f>'1.Group installed capacity'!$C$21:$H$21</c:f>
              <c:numCache>
                <c:formatCode>#,##0</c:formatCode>
                <c:ptCount val="6"/>
                <c:pt idx="0">
                  <c:v>69454.599999999991</c:v>
                </c:pt>
                <c:pt idx="1">
                  <c:v>22534</c:v>
                </c:pt>
                <c:pt idx="2">
                  <c:v>12230.44</c:v>
                </c:pt>
                <c:pt idx="3">
                  <c:v>4225.0599999999995</c:v>
                </c:pt>
                <c:pt idx="4">
                  <c:v>3692.5</c:v>
                </c:pt>
                <c:pt idx="5">
                  <c:v>11014.150000000001</c:v>
                </c:pt>
              </c:numCache>
            </c:numRef>
          </c:val>
          <c:extLst>
            <c:ext xmlns:c16="http://schemas.microsoft.com/office/drawing/2014/chart" uri="{C3380CC4-5D6E-409C-BE32-E72D297353CC}">
              <c16:uniqueId val="{0000000C-0EC8-440B-9943-8524468ED844}"/>
            </c:ext>
          </c:extLst>
        </c:ser>
        <c:dLbls>
          <c:showLegendKey val="0"/>
          <c:showVal val="0"/>
          <c:showCatName val="0"/>
          <c:showSerName val="0"/>
          <c:showPercent val="1"/>
          <c:showBubbleSize val="0"/>
          <c:showLeaderLines val="1"/>
        </c:dLbls>
        <c:firstSliceAng val="0"/>
        <c:holeSize val="75"/>
      </c:doughnutChart>
      <c:spPr>
        <a:noFill/>
        <a:ln>
          <a:noFill/>
        </a:ln>
        <a:effectLst/>
      </c:spPr>
    </c:plotArea>
    <c:plotVisOnly val="1"/>
    <c:dispBlanksAs val="zero"/>
    <c:showDLblsOverMax val="0"/>
  </c:chart>
  <c:spPr>
    <a:solidFill>
      <a:schemeClr val="bg1"/>
    </a:solidFill>
    <a:ln w="9525" cap="flat" cmpd="sng" algn="ctr">
      <a:solidFill>
        <a:schemeClr val="bg2"/>
      </a:solidFill>
      <a:round/>
    </a:ln>
    <a:effectLst/>
  </c:spPr>
  <c:txPr>
    <a:bodyPr/>
    <a:lstStyle/>
    <a:p>
      <a:pPr>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318585047187599E-2"/>
          <c:y val="1.1392921381168668E-2"/>
          <c:w val="0.95809523809524999"/>
          <c:h val="0.91461581266600744"/>
        </c:manualLayout>
      </c:layout>
      <c:barChart>
        <c:barDir val="col"/>
        <c:grouping val="stacked"/>
        <c:varyColors val="0"/>
        <c:ser>
          <c:idx val="0"/>
          <c:order val="0"/>
          <c:tx>
            <c:strRef>
              <c:f>'6.Sales to EBIT'!$C$13</c:f>
              <c:strCache>
                <c:ptCount val="1"/>
                <c:pt idx="0">
                  <c:v>France - Generation and supply activities</c:v>
                </c:pt>
              </c:strCache>
            </c:strRef>
          </c:tx>
          <c:spPr>
            <a:solidFill>
              <a:srgbClr val="001A70"/>
            </a:solidFill>
            <a:effectLst>
              <a:outerShdw blurRad="76200" dir="13500000" sy="23000" kx="1200000" algn="br" rotWithShape="0">
                <a:prstClr val="black">
                  <a:alpha val="20000"/>
                </a:prstClr>
              </a:outerShdw>
            </a:effectLst>
          </c:spPr>
          <c:invertIfNegative val="0"/>
          <c:dLbls>
            <c:dLbl>
              <c:idx val="0"/>
              <c:tx>
                <c:strRef>
                  <c:f>'6.Sales to EBIT'!$C$50</c:f>
                  <c:strCache>
                    <c:ptCount val="1"/>
                    <c:pt idx="0">
                      <c:v>45,8%</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{FDC6DBB8-5506-4C88-8B5D-C26D016DA70B}</c15:txfldGUID>
                      <c15:f>'6.Sales to EBIT'!$C$50</c15:f>
                      <c15:dlblFieldTableCache>
                        <c:ptCount val="1"/>
                        <c:pt idx="0">
                          <c:v>45,8%</c:v>
                        </c:pt>
                      </c15:dlblFieldTableCache>
                    </c15:dlblFTEntry>
                  </c15:dlblFieldTable>
                  <c15:showDataLabelsRange val="0"/>
                </c:ext>
                <c:ext xmlns:c16="http://schemas.microsoft.com/office/drawing/2014/chart" uri="{C3380CC4-5D6E-409C-BE32-E72D297353CC}">
                  <c16:uniqueId val="{00000000-FEF5-4C2D-A1F3-4134B404F4D9}"/>
                </c:ext>
              </c:extLst>
            </c:dLbl>
            <c:dLbl>
              <c:idx val="1"/>
              <c:tx>
                <c:strRef>
                  <c:f>'6.Sales to EBIT'!$C$29</c:f>
                  <c:strCache>
                    <c:ptCount val="1"/>
                    <c:pt idx="0">
                      <c:v>41,1%</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{CFA76686-4EE2-4C45-9966-3C3BBF43AFF6}</c15:txfldGUID>
                      <c15:f>'6.Sales to EBIT'!$C$29</c15:f>
                      <c15:dlblFieldTableCache>
                        <c:ptCount val="1"/>
                        <c:pt idx="0">
                          <c:v>41,1%</c:v>
                        </c:pt>
                      </c15:dlblFieldTableCache>
                    </c15:dlblFTEntry>
                  </c15:dlblFieldTable>
                  <c15:showDataLabelsRange val="0"/>
                </c:ext>
                <c:ext xmlns:c16="http://schemas.microsoft.com/office/drawing/2014/chart" uri="{C3380CC4-5D6E-409C-BE32-E72D297353CC}">
                  <c16:uniqueId val="{00000001-FEF5-4C2D-A1F3-4134B404F4D9}"/>
                </c:ext>
              </c:extLst>
            </c:dLbl>
            <c:numFmt formatCode="#\ ###\ ;\ \(#\ ###\)" sourceLinked="0"/>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EBIT'!$C$43,'6.Sales to EBIT'!$C$22)</c:f>
              <c:numCache>
                <c:formatCode>#\ ###\ ;\ \(#\ ###\)</c:formatCode>
                <c:ptCount val="2"/>
                <c:pt idx="0">
                  <c:v>7412</c:v>
                </c:pt>
                <c:pt idx="1">
                  <c:v>7394</c:v>
                </c:pt>
              </c:numCache>
            </c:numRef>
          </c:val>
          <c:extLst>
            <c:ext xmlns:c16="http://schemas.microsoft.com/office/drawing/2014/chart" uri="{C3380CC4-5D6E-409C-BE32-E72D297353CC}">
              <c16:uniqueId val="{00000002-FEF5-4C2D-A1F3-4134B404F4D9}"/>
            </c:ext>
          </c:extLst>
        </c:ser>
        <c:ser>
          <c:idx val="5"/>
          <c:order val="1"/>
          <c:tx>
            <c:strRef>
              <c:f>'6.Sales to EBIT'!$D$13</c:f>
              <c:strCache>
                <c:ptCount val="1"/>
                <c:pt idx="0">
                  <c:v>France - Regulated activities (1)</c:v>
                </c:pt>
              </c:strCache>
            </c:strRef>
          </c:tx>
          <c:spPr>
            <a:solidFill>
              <a:srgbClr val="005BBB"/>
            </a:solidFill>
          </c:spPr>
          <c:invertIfNegative val="0"/>
          <c:dLbls>
            <c:dLbl>
              <c:idx val="0"/>
              <c:tx>
                <c:strRef>
                  <c:f>'6.Sales to EBIT'!$D$50</c:f>
                  <c:strCache>
                    <c:ptCount val="1"/>
                    <c:pt idx="0">
                      <c:v>32,2%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{1963655E-C0E5-4FB9-A2DA-4AAD0C7B93A5}</c15:txfldGUID>
                      <c15:f>'6.Sales to EBIT'!$D$50</c15:f>
                      <c15:dlblFieldTableCache>
                        <c:ptCount val="1"/>
                        <c:pt idx="0">
                          <c:v>32,2%</c:v>
                        </c:pt>
                      </c15:dlblFieldTableCache>
                    </c15:dlblFTEntry>
                  </c15:dlblFieldTable>
                  <c15:showDataLabelsRange val="0"/>
                </c:ext>
                <c:ext xmlns:c16="http://schemas.microsoft.com/office/drawing/2014/chart" uri="{C3380CC4-5D6E-409C-BE32-E72D297353CC}">
                  <c16:uniqueId val="{00000003-FEF5-4C2D-A1F3-4134B404F4D9}"/>
                </c:ext>
              </c:extLst>
            </c:dLbl>
            <c:dLbl>
              <c:idx val="1"/>
              <c:tx>
                <c:strRef>
                  <c:f>'6.Sales to EBIT'!$D$29</c:f>
                  <c:strCache>
                    <c:ptCount val="1"/>
                    <c:pt idx="0">
                      <c:v>33,3%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{F50C6590-43C1-42E3-B9C9-D75108D0D46B}</c15:txfldGUID>
                      <c15:f>'6.Sales to EBIT'!$D$29</c15:f>
                      <c15:dlblFieldTableCache>
                        <c:ptCount val="1"/>
                        <c:pt idx="0">
                          <c:v>33,3%</c:v>
                        </c:pt>
                      </c15:dlblFieldTableCache>
                    </c15:dlblFTEntry>
                  </c15:dlblFieldTable>
                  <c15:showDataLabelsRange val="0"/>
                </c:ext>
                <c:ext xmlns:c16="http://schemas.microsoft.com/office/drawing/2014/chart" uri="{C3380CC4-5D6E-409C-BE32-E72D297353CC}">
                  <c16:uniqueId val="{00000004-FEF5-4C2D-A1F3-4134B404F4D9}"/>
                </c:ext>
              </c:extLst>
            </c:dLbl>
            <c:numFmt formatCode="#\ ###\ ;\ \(#\ ###\)" sourceLinked="0"/>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EBIT'!$D$43,'6.Sales to EBIT'!$D$22)</c:f>
              <c:numCache>
                <c:formatCode>#\ ###\ ;\ \(#\ ###\)</c:formatCode>
                <c:ptCount val="2"/>
                <c:pt idx="0">
                  <c:v>5206</c:v>
                </c:pt>
                <c:pt idx="1">
                  <c:v>5992</c:v>
                </c:pt>
              </c:numCache>
            </c:numRef>
          </c:val>
          <c:extLst>
            <c:ext xmlns:c16="http://schemas.microsoft.com/office/drawing/2014/chart" uri="{C3380CC4-5D6E-409C-BE32-E72D297353CC}">
              <c16:uniqueId val="{00000005-FEF5-4C2D-A1F3-4134B404F4D9}"/>
            </c:ext>
          </c:extLst>
        </c:ser>
        <c:ser>
          <c:idx val="6"/>
          <c:order val="2"/>
          <c:tx>
            <c:strRef>
              <c:f>'6.Sales to EBIT'!$E$13</c:f>
              <c:strCache>
                <c:ptCount val="1"/>
                <c:pt idx="0">
                  <c:v>Framatome</c:v>
                </c:pt>
              </c:strCache>
            </c:strRef>
          </c:tx>
          <c:spPr>
            <a:solidFill>
              <a:schemeClr val="accent3"/>
            </a:solidFill>
          </c:spPr>
          <c:invertIfNegative val="0"/>
          <c:dLbls>
            <c:dLbl>
              <c:idx val="0"/>
              <c:layout>
                <c:manualLayout>
                  <c:x val="-4.5137784174575247E-17"/>
                  <c:y val="-7.536398492659055E-4"/>
                </c:manualLayout>
              </c:layout>
              <c:tx>
                <c:strRef>
                  <c:f>'6.Sales to EBIT'!$E$50</c:f>
                  <c:strCache>
                    <c:ptCount val="1"/>
                    <c:pt idx="0">
                      <c:v>1,7%</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{C8BB00CF-A7BF-4F15-A1D1-FF4DE5401865}</c15:txfldGUID>
                      <c15:f>'6.Sales to EBIT'!$E$50</c15:f>
                      <c15:dlblFieldTableCache>
                        <c:ptCount val="1"/>
                        <c:pt idx="0">
                          <c:v>1,7%</c:v>
                        </c:pt>
                      </c15:dlblFieldTableCache>
                    </c15:dlblFTEntry>
                  </c15:dlblFieldTable>
                  <c15:showDataLabelsRange val="0"/>
                </c:ext>
                <c:ext xmlns:c16="http://schemas.microsoft.com/office/drawing/2014/chart" uri="{C3380CC4-5D6E-409C-BE32-E72D297353CC}">
                  <c16:uniqueId val="{00000006-FEF5-4C2D-A1F3-4134B404F4D9}"/>
                </c:ext>
              </c:extLst>
            </c:dLbl>
            <c:dLbl>
              <c:idx val="1"/>
              <c:layout>
                <c:manualLayout>
                  <c:x val="-3.3839189309587119E-4"/>
                  <c:y val="4.0957156294217202E-3"/>
                </c:manualLayout>
              </c:layout>
              <c:tx>
                <c:strRef>
                  <c:f>'6.Sales to EBIT'!$E$29</c:f>
                  <c:strCache>
                    <c:ptCount val="1"/>
                    <c:pt idx="0">
                      <c:v>1,7%</c:v>
                    </c:pt>
                  </c:strCache>
                </c:strRef>
              </c:tx>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dlblFieldTable>
                    <c15:dlblFTEntry>
                      <c15:txfldGUID>{D4719AF0-5FFA-4D35-A856-C4BB9C021FE4}</c15:txfldGUID>
                      <c15:f>'6.Sales to EBIT'!$E$29</c15:f>
                      <c15:dlblFieldTableCache>
                        <c:ptCount val="1"/>
                        <c:pt idx="0">
                          <c:v>1,7%</c:v>
                        </c:pt>
                      </c15:dlblFieldTableCache>
                    </c15:dlblFTEntry>
                  </c15:dlblFieldTable>
                  <c15:showDataLabelsRange val="0"/>
                </c:ext>
                <c:ext xmlns:c16="http://schemas.microsoft.com/office/drawing/2014/chart" uri="{C3380CC4-5D6E-409C-BE32-E72D297353CC}">
                  <c16:uniqueId val="{00000007-FEF5-4C2D-A1F3-4134B404F4D9}"/>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EBIT'!$E$43,'6.Sales to EBIT'!$E$22)</c:f>
              <c:numCache>
                <c:formatCode>#\ ###\ ;\ \(#\ ###\)</c:formatCode>
                <c:ptCount val="2"/>
                <c:pt idx="0">
                  <c:v>271</c:v>
                </c:pt>
                <c:pt idx="1">
                  <c:v>310</c:v>
                </c:pt>
              </c:numCache>
            </c:numRef>
          </c:val>
          <c:extLst>
            <c:ext xmlns:c16="http://schemas.microsoft.com/office/drawing/2014/chart" uri="{C3380CC4-5D6E-409C-BE32-E72D297353CC}">
              <c16:uniqueId val="{00000008-FEF5-4C2D-A1F3-4134B404F4D9}"/>
            </c:ext>
          </c:extLst>
        </c:ser>
        <c:ser>
          <c:idx val="7"/>
          <c:order val="3"/>
          <c:tx>
            <c:strRef>
              <c:f>'6.Sales to EBIT'!$F$13</c:f>
              <c:strCache>
                <c:ptCount val="1"/>
                <c:pt idx="0">
                  <c:v>United Kingdom</c:v>
                </c:pt>
              </c:strCache>
            </c:strRef>
          </c:tx>
          <c:spPr>
            <a:solidFill>
              <a:schemeClr val="accent5"/>
            </a:solidFill>
          </c:spPr>
          <c:invertIfNegative val="0"/>
          <c:dLbls>
            <c:dLbl>
              <c:idx val="0"/>
              <c:layout>
                <c:manualLayout>
                  <c:x val="0"/>
                  <c:y val="-1.4175779316547758E-3"/>
                </c:manualLayout>
              </c:layout>
              <c:tx>
                <c:strRef>
                  <c:f>'6.Sales to EBIT'!$F$50</c:f>
                  <c:strCache>
                    <c:ptCount val="1"/>
                    <c:pt idx="0">
                      <c:v>5,1%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{D5B3BA95-02B9-43C0-8D0F-78D1F410A981}</c15:txfldGUID>
                      <c15:f>'6.Sales to EBIT'!$F$50</c15:f>
                      <c15:dlblFieldTableCache>
                        <c:ptCount val="1"/>
                        <c:pt idx="0">
                          <c:v>5,1%</c:v>
                        </c:pt>
                      </c15:dlblFieldTableCache>
                    </c15:dlblFTEntry>
                  </c15:dlblFieldTable>
                  <c15:showDataLabelsRange val="0"/>
                </c:ext>
                <c:ext xmlns:c16="http://schemas.microsoft.com/office/drawing/2014/chart" uri="{C3380CC4-5D6E-409C-BE32-E72D297353CC}">
                  <c16:uniqueId val="{00000009-FEF5-4C2D-A1F3-4134B404F4D9}"/>
                </c:ext>
              </c:extLst>
            </c:dLbl>
            <c:dLbl>
              <c:idx val="1"/>
              <c:layout>
                <c:manualLayout>
                  <c:x val="1.3788965635400422E-3"/>
                  <c:y val="4.4385202043536638E-3"/>
                </c:manualLayout>
              </c:layout>
              <c:tx>
                <c:strRef>
                  <c:f>'6.Sales to EBIT'!$F$29</c:f>
                  <c:strCache>
                    <c:ptCount val="1"/>
                    <c:pt idx="0">
                      <c:v>-0,1%</c:v>
                    </c:pt>
                  </c:strCache>
                </c:strRef>
              </c:tx>
              <c:dLblPos val="ctr"/>
              <c:showLegendKey val="0"/>
              <c:showVal val="1"/>
              <c:showCatName val="1"/>
              <c:showSerName val="0"/>
              <c:showPercent val="0"/>
              <c:showBubbleSize val="0"/>
              <c:extLst>
                <c:ext xmlns:c15="http://schemas.microsoft.com/office/drawing/2012/chart" uri="{CE6537A1-D6FC-4f65-9D91-7224C49458BB}">
                  <c15:dlblFieldTable>
                    <c15:dlblFTEntry>
                      <c15:txfldGUID>{861F268E-C0F7-495D-AD42-588F59EB33E1}</c15:txfldGUID>
                      <c15:f>'6.Sales to EBIT'!$F$29</c15:f>
                      <c15:dlblFieldTableCache>
                        <c:ptCount val="1"/>
                        <c:pt idx="0">
                          <c:v>-0,1%</c:v>
                        </c:pt>
                      </c15:dlblFieldTableCache>
                    </c15:dlblFTEntry>
                  </c15:dlblFieldTable>
                  <c15:showDataLabelsRange val="0"/>
                </c:ext>
                <c:ext xmlns:c16="http://schemas.microsoft.com/office/drawing/2014/chart" uri="{C3380CC4-5D6E-409C-BE32-E72D297353CC}">
                  <c16:uniqueId val="{0000000A-FEF5-4C2D-A1F3-4134B404F4D9}"/>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('6.Sales to EBIT'!$F$43,'6.Sales to EBIT'!$F$22)</c:f>
              <c:numCache>
                <c:formatCode>#\ ###\ ;\ \(#\ ###\)</c:formatCode>
                <c:ptCount val="2"/>
                <c:pt idx="0">
                  <c:v>823</c:v>
                </c:pt>
                <c:pt idx="1">
                  <c:v>-21</c:v>
                </c:pt>
              </c:numCache>
            </c:numRef>
          </c:val>
          <c:extLst>
            <c:ext xmlns:c16="http://schemas.microsoft.com/office/drawing/2014/chart" uri="{C3380CC4-5D6E-409C-BE32-E72D297353CC}">
              <c16:uniqueId val="{0000000B-FEF5-4C2D-A1F3-4134B404F4D9}"/>
            </c:ext>
          </c:extLst>
        </c:ser>
        <c:ser>
          <c:idx val="8"/>
          <c:order val="4"/>
          <c:tx>
            <c:strRef>
              <c:f>'6.Sales to EBIT'!$G$13</c:f>
              <c:strCache>
                <c:ptCount val="1"/>
                <c:pt idx="0">
                  <c:v>Italy</c:v>
                </c:pt>
              </c:strCache>
            </c:strRef>
          </c:tx>
          <c:spPr>
            <a:solidFill>
              <a:schemeClr val="accent4"/>
            </a:solidFill>
          </c:spPr>
          <c:invertIfNegative val="0"/>
          <c:dLbls>
            <c:dLbl>
              <c:idx val="0"/>
              <c:layout>
                <c:manualLayout>
                  <c:x val="1.0576449253750057E-3"/>
                  <c:y val="-2.2081437160573277E-3"/>
                </c:manualLayout>
              </c:layout>
              <c:tx>
                <c:strRef>
                  <c:f>'6.Sales to EBIT'!$G$50</c:f>
                  <c:strCache>
                    <c:ptCount val="1"/>
                    <c:pt idx="0">
                      <c:v>4,2%</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{65225A0C-82C3-4794-929E-9413C55349CE}</c15:txfldGUID>
                      <c15:f>'6.Sales to EBIT'!$G$50</c15:f>
                      <c15:dlblFieldTableCache>
                        <c:ptCount val="1"/>
                        <c:pt idx="0">
                          <c:v>4,2%</c:v>
                        </c:pt>
                      </c15:dlblFieldTableCache>
                    </c15:dlblFTEntry>
                  </c15:dlblFieldTable>
                  <c15:showDataLabelsRange val="0"/>
                </c:ext>
                <c:ext xmlns:c16="http://schemas.microsoft.com/office/drawing/2014/chart" uri="{C3380CC4-5D6E-409C-BE32-E72D297353CC}">
                  <c16:uniqueId val="{0000000C-FEF5-4C2D-A1F3-4134B404F4D9}"/>
                </c:ext>
              </c:extLst>
            </c:dLbl>
            <c:dLbl>
              <c:idx val="1"/>
              <c:layout>
                <c:manualLayout>
                  <c:x val="9.5319198258785147E-8"/>
                  <c:y val="1.3972147300926208E-3"/>
                </c:manualLayout>
              </c:layout>
              <c:tx>
                <c:strRef>
                  <c:f>'6.Sales to EBIT'!$G$29</c:f>
                  <c:strCache>
                    <c:ptCount val="1"/>
                    <c:pt idx="0">
                      <c:v>5,8%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{CE3FE51F-2CC1-478D-857C-B140583BD8BB}</c15:txfldGUID>
                      <c15:f>'6.Sales to EBIT'!$G$29</c15:f>
                      <c15:dlblFieldTableCache>
                        <c:ptCount val="1"/>
                        <c:pt idx="0">
                          <c:v>5,8%</c:v>
                        </c:pt>
                      </c15:dlblFieldTableCache>
                    </c15:dlblFTEntry>
                  </c15:dlblFieldTable>
                  <c15:showDataLabelsRange val="0"/>
                </c:ext>
                <c:ext xmlns:c16="http://schemas.microsoft.com/office/drawing/2014/chart" uri="{C3380CC4-5D6E-409C-BE32-E72D297353CC}">
                  <c16:uniqueId val="{0000000D-FEF5-4C2D-A1F3-4134B404F4D9}"/>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('6.Sales to EBIT'!$G$43,'6.Sales to EBIT'!$G$22)</c:f>
              <c:numCache>
                <c:formatCode>#\ ###\ ;\ \(#\ ###\)</c:formatCode>
                <c:ptCount val="2"/>
                <c:pt idx="0">
                  <c:v>683</c:v>
                </c:pt>
                <c:pt idx="1">
                  <c:v>1046</c:v>
                </c:pt>
              </c:numCache>
            </c:numRef>
          </c:val>
          <c:extLst>
            <c:ext xmlns:c16="http://schemas.microsoft.com/office/drawing/2014/chart" uri="{C3380CC4-5D6E-409C-BE32-E72D297353CC}">
              <c16:uniqueId val="{0000000E-FEF5-4C2D-A1F3-4134B404F4D9}"/>
            </c:ext>
          </c:extLst>
        </c:ser>
        <c:ser>
          <c:idx val="1"/>
          <c:order val="5"/>
          <c:tx>
            <c:strRef>
              <c:f>'6.Sales to EBIT'!$H$13</c:f>
              <c:strCache>
                <c:ptCount val="1"/>
                <c:pt idx="0">
                  <c:v>Other international</c:v>
                </c:pt>
              </c:strCache>
            </c:strRef>
          </c:tx>
          <c:spPr>
            <a:solidFill>
              <a:schemeClr val="tx2"/>
            </a:solidFill>
          </c:spPr>
          <c:invertIfNegative val="0"/>
          <c:dLbls>
            <c:dLbl>
              <c:idx val="0"/>
              <c:layout>
                <c:manualLayout>
                  <c:x val="-1.065488080880811E-3"/>
                  <c:y val="-2.2022838124327189E-3"/>
                </c:manualLayout>
              </c:layout>
              <c:tx>
                <c:strRef>
                  <c:f>'6.Sales to EBIT'!$H$50</c:f>
                  <c:strCache>
                    <c:ptCount val="1"/>
                    <c:pt idx="0">
                      <c:v>2,3%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{3D18968A-48B0-4DF8-A8A4-6C9E028B088A}</c15:txfldGUID>
                      <c15:f>'6.Sales to EBIT'!$H$50</c15:f>
                      <c15:dlblFieldTableCache>
                        <c:ptCount val="1"/>
                        <c:pt idx="0">
                          <c:v>2,3%</c:v>
                        </c:pt>
                      </c15:dlblFieldTableCache>
                    </c15:dlblFTEntry>
                  </c15:dlblFieldTable>
                  <c15:showDataLabelsRange val="0"/>
                </c:ext>
                <c:ext xmlns:c16="http://schemas.microsoft.com/office/drawing/2014/chart" uri="{C3380CC4-5D6E-409C-BE32-E72D297353CC}">
                  <c16:uniqueId val="{0000000F-FEF5-4C2D-A1F3-4134B404F4D9}"/>
                </c:ext>
              </c:extLst>
            </c:dLbl>
            <c:dLbl>
              <c:idx val="1"/>
              <c:layout>
                <c:manualLayout>
                  <c:x val="-1.2101980881153158E-3"/>
                  <c:y val="-2.7268121773304171E-4"/>
                </c:manualLayout>
              </c:layout>
              <c:tx>
                <c:strRef>
                  <c:f>'6.Sales to EBIT'!$H$29</c:f>
                  <c:strCache>
                    <c:ptCount val="1"/>
                    <c:pt idx="0">
                      <c:v>1,5%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{3C85B8BA-5E1C-4385-93BA-4FAE68F86A28}</c15:txfldGUID>
                      <c15:f>'6.Sales to EBIT'!$H$29</c15:f>
                      <c15:dlblFieldTableCache>
                        <c:ptCount val="1"/>
                        <c:pt idx="0">
                          <c:v>1,5%</c:v>
                        </c:pt>
                      </c15:dlblFieldTableCache>
                    </c15:dlblFTEntry>
                  </c15:dlblFieldTable>
                  <c15:showDataLabelsRange val="0"/>
                </c:ext>
                <c:ext xmlns:c16="http://schemas.microsoft.com/office/drawing/2014/chart" uri="{C3380CC4-5D6E-409C-BE32-E72D297353CC}">
                  <c16:uniqueId val="{00000010-FEF5-4C2D-A1F3-4134B404F4D9}"/>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('6.Sales to EBIT'!$H$43,'6.Sales to EBIT'!$H$22)</c:f>
              <c:numCache>
                <c:formatCode>#\ ###\ ;\ \(#\ ###\)</c:formatCode>
                <c:ptCount val="2"/>
                <c:pt idx="0">
                  <c:v>380</c:v>
                </c:pt>
                <c:pt idx="1">
                  <c:v>267</c:v>
                </c:pt>
              </c:numCache>
            </c:numRef>
          </c:val>
          <c:extLst>
            <c:ext xmlns:c16="http://schemas.microsoft.com/office/drawing/2014/chart" uri="{C3380CC4-5D6E-409C-BE32-E72D297353CC}">
              <c16:uniqueId val="{00000011-FEF5-4C2D-A1F3-4134B404F4D9}"/>
            </c:ext>
          </c:extLst>
        </c:ser>
        <c:ser>
          <c:idx val="2"/>
          <c:order val="6"/>
          <c:tx>
            <c:strRef>
              <c:f>'6.Sales to EBIT'!$I$13</c:f>
              <c:strCache>
                <c:ptCount val="1"/>
                <c:pt idx="0">
                  <c:v>Other international</c:v>
                </c:pt>
              </c:strCache>
            </c:strRef>
          </c:tx>
          <c:spPr>
            <a:solidFill>
              <a:schemeClr val="accent6"/>
            </a:solidFill>
          </c:spPr>
          <c:invertIfNegative val="0"/>
          <c:dLbls>
            <c:dLbl>
              <c:idx val="0"/>
              <c:layout>
                <c:manualLayout>
                  <c:x val="-1.2490633333194679E-3"/>
                  <c:y val="1.9014919186018991E-3"/>
                </c:manualLayout>
              </c:layout>
              <c:tx>
                <c:strRef>
                  <c:f>'6.Sales to EBIT'!$I$50</c:f>
                  <c:strCache>
                    <c:ptCount val="1"/>
                    <c:pt idx="0">
                      <c:v>5,2%</c:v>
                    </c:pt>
                  </c:strCache>
                </c:strRef>
              </c:tx>
              <c:spPr>
                <a:noFill/>
                <a:ln>
                  <a:noFill/>
                </a:ln>
                <a:effectLst/>
              </c:spPr>
              <c:txPr>
                <a:bodyPr wrap="square" lIns="38100" tIns="19050" rIns="38100" bIns="19050" anchor="ctr">
                  <a:noAutofit/>
                </a:bodyPr>
                <a:lstStyle/>
                <a:p>
                  <a:pPr>
                    <a:defRPr sz="1200">
                      <a:solidFill>
                        <a:schemeClr val="bg1"/>
                      </a:solidFill>
                    </a:defRPr>
                  </a:pPr>
                  <a:endParaRPr lang="fr-FR"/>
                </a:p>
              </c:txPr>
              <c:dLblPos val="ctr"/>
              <c:showLegendKey val="0"/>
              <c:showVal val="1"/>
              <c:showCatName val="0"/>
              <c:showSerName val="0"/>
              <c:showPercent val="0"/>
              <c:showBubbleSize val="0"/>
              <c:extLst>
                <c:ext xmlns:c15="http://schemas.microsoft.com/office/drawing/2012/chart" uri="{CE6537A1-D6FC-4f65-9D91-7224C49458BB}">
                  <c15:layout>
                    <c:manualLayout>
                      <c:w val="5.659615577046602E-2"/>
                      <c:h val="3.9572757238966812E-2"/>
                    </c:manualLayout>
                  </c15:layout>
                  <c15:dlblFieldTable>
                    <c15:dlblFTEntry>
                      <c15:txfldGUID>{16AB1564-216B-45DF-9303-FD3CDF2291FD}</c15:txfldGUID>
                      <c15:f>'6.Sales to EBIT'!$I$50</c15:f>
                      <c15:dlblFieldTableCache>
                        <c:ptCount val="1"/>
                        <c:pt idx="0">
                          <c:v>5,2%</c:v>
                        </c:pt>
                      </c15:dlblFieldTableCache>
                    </c15:dlblFTEntry>
                  </c15:dlblFieldTable>
                  <c15:showDataLabelsRange val="0"/>
                </c:ext>
                <c:ext xmlns:c16="http://schemas.microsoft.com/office/drawing/2014/chart" uri="{C3380CC4-5D6E-409C-BE32-E72D297353CC}">
                  <c16:uniqueId val="{00000012-FEF5-4C2D-A1F3-4134B404F4D9}"/>
                </c:ext>
              </c:extLst>
            </c:dLbl>
            <c:dLbl>
              <c:idx val="1"/>
              <c:layout>
                <c:manualLayout>
                  <c:x val="1.9028271825713209E-7"/>
                  <c:y val="1.9469132562748379E-3"/>
                </c:manualLayout>
              </c:layout>
              <c:tx>
                <c:strRef>
                  <c:f>'6.Sales to EBIT'!$I$29</c:f>
                  <c:strCache>
                    <c:ptCount val="1"/>
                    <c:pt idx="0">
                      <c:v>4,5%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{40C5C383-EAF5-4B8D-8F7A-E4D3CB30898B}</c15:txfldGUID>
                      <c15:f>'6.Sales to EBIT'!$I$29</c15:f>
                      <c15:dlblFieldTableCache>
                        <c:ptCount val="1"/>
                        <c:pt idx="0">
                          <c:v>4,5%</c:v>
                        </c:pt>
                      </c15:dlblFieldTableCache>
                    </c15:dlblFTEntry>
                  </c15:dlblFieldTable>
                  <c15:showDataLabelsRange val="0"/>
                </c:ext>
                <c:ext xmlns:c16="http://schemas.microsoft.com/office/drawing/2014/chart" uri="{C3380CC4-5D6E-409C-BE32-E72D297353CC}">
                  <c16:uniqueId val="{00000013-FEF5-4C2D-A1F3-4134B404F4D9}"/>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('6.Sales to EBIT'!$I$43,'6.Sales to EBIT'!$I$22)</c:f>
              <c:numCache>
                <c:formatCode>#\ ###\ ;\ \(#\ ###\)</c:formatCode>
                <c:ptCount val="2"/>
                <c:pt idx="0">
                  <c:v>848</c:v>
                </c:pt>
                <c:pt idx="1">
                  <c:v>815</c:v>
                </c:pt>
              </c:numCache>
            </c:numRef>
          </c:val>
          <c:extLst>
            <c:ext xmlns:c16="http://schemas.microsoft.com/office/drawing/2014/chart" uri="{C3380CC4-5D6E-409C-BE32-E72D297353CC}">
              <c16:uniqueId val="{00000014-FEF5-4C2D-A1F3-4134B404F4D9}"/>
            </c:ext>
          </c:extLst>
        </c:ser>
        <c:ser>
          <c:idx val="3"/>
          <c:order val="7"/>
          <c:tx>
            <c:strRef>
              <c:f>'6.Sales to EBIT'!$J$13</c:f>
              <c:strCache>
                <c:ptCount val="1"/>
                <c:pt idx="0">
                  <c:v>Dalkia</c:v>
                </c:pt>
              </c:strCache>
            </c:strRef>
          </c:tx>
          <c:spPr>
            <a:solidFill>
              <a:srgbClr val="88D950"/>
            </a:solidFill>
          </c:spPr>
          <c:invertIfNegative val="0"/>
          <c:dLbls>
            <c:dLbl>
              <c:idx val="0"/>
              <c:layout>
                <c:manualLayout>
                  <c:x val="1.2067146024486546E-3"/>
                  <c:y val="1.9454993752077601E-3"/>
                </c:manualLayout>
              </c:layout>
              <c:tx>
                <c:strRef>
                  <c:f>'6.Sales to EBIT'!$J$50</c:f>
                  <c:strCache>
                    <c:ptCount val="1"/>
                    <c:pt idx="0">
                      <c:v>1,8%</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{2ED8ADD8-9153-4A3E-9573-DA4A1EA0B5BA}</c15:txfldGUID>
                      <c15:f>'6.Sales to EBIT'!$J$50</c15:f>
                      <c15:dlblFieldTableCache>
                        <c:ptCount val="1"/>
                        <c:pt idx="0">
                          <c:v>1,8%</c:v>
                        </c:pt>
                      </c15:dlblFieldTableCache>
                    </c15:dlblFTEntry>
                  </c15:dlblFieldTable>
                  <c15:showDataLabelsRange val="0"/>
                </c:ext>
                <c:ext xmlns:c16="http://schemas.microsoft.com/office/drawing/2014/chart" uri="{C3380CC4-5D6E-409C-BE32-E72D297353CC}">
                  <c16:uniqueId val="{00000015-FEF5-4C2D-A1F3-4134B404F4D9}"/>
                </c:ext>
              </c:extLst>
            </c:dLbl>
            <c:dLbl>
              <c:idx val="1"/>
              <c:layout>
                <c:manualLayout>
                  <c:x val="4.438646056632751E-17"/>
                  <c:y val="-5.8357686051885033E-3"/>
                </c:manualLayout>
              </c:layout>
              <c:tx>
                <c:strRef>
                  <c:f>'6.Sales to EBIT'!$J$29</c:f>
                  <c:strCache>
                    <c:ptCount val="1"/>
                    <c:pt idx="0">
                      <c:v>2,1%</c:v>
                    </c:pt>
                  </c:strCache>
                </c:strRef>
              </c:tx>
              <c:spPr>
                <a:noFill/>
                <a:ln>
                  <a:noFill/>
                </a:ln>
                <a:effectLst/>
              </c:spPr>
              <c:txPr>
                <a:bodyPr wrap="square" lIns="38100" tIns="19050" rIns="38100" bIns="19050" anchor="ctr" anchorCtr="1">
                  <a:spAutoFit/>
                </a:bodyPr>
                <a:lstStyle/>
                <a:p>
                  <a:pPr>
                    <a:defRPr sz="1200">
                      <a:solidFill>
                        <a:schemeClr val="bg1"/>
                      </a:solidFill>
                    </a:defRPr>
                  </a:pPr>
                  <a:endParaRPr lang="fr-FR"/>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dlblFTEntry>
                      <c15:txfldGUID>{6127872D-4A5F-4F9B-9A7A-C9A6AC21D58B}</c15:txfldGUID>
                      <c15:f>'6.Sales to EBIT'!$J$29</c15:f>
                      <c15:dlblFieldTableCache>
                        <c:ptCount val="1"/>
                        <c:pt idx="0">
                          <c:v>2,1%</c:v>
                        </c:pt>
                      </c15:dlblFieldTableCache>
                    </c15:dlblFTEntry>
                  </c15:dlblFieldTable>
                  <c15:showDataLabelsRange val="0"/>
                </c:ext>
                <c:ext xmlns:c16="http://schemas.microsoft.com/office/drawing/2014/chart" uri="{C3380CC4-5D6E-409C-BE32-E72D297353CC}">
                  <c16:uniqueId val="{00000016-FEF5-4C2D-A1F3-4134B404F4D9}"/>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('6.Sales to EBIT'!$J$43,'6.Sales to EBIT'!$J$22)</c:f>
              <c:numCache>
                <c:formatCode>#\ ###\ ;\ \(#\ ###\)</c:formatCode>
                <c:ptCount val="2"/>
                <c:pt idx="0">
                  <c:v>290</c:v>
                </c:pt>
                <c:pt idx="1">
                  <c:v>378</c:v>
                </c:pt>
              </c:numCache>
            </c:numRef>
          </c:val>
          <c:extLst>
            <c:ext xmlns:c16="http://schemas.microsoft.com/office/drawing/2014/chart" uri="{C3380CC4-5D6E-409C-BE32-E72D297353CC}">
              <c16:uniqueId val="{00000017-FEF5-4C2D-A1F3-4134B404F4D9}"/>
            </c:ext>
          </c:extLst>
        </c:ser>
        <c:ser>
          <c:idx val="4"/>
          <c:order val="8"/>
          <c:tx>
            <c:strRef>
              <c:f>'6.Sales to EBIT'!$K$13</c:f>
              <c:strCache>
                <c:ptCount val="1"/>
                <c:pt idx="0">
                  <c:v>Other activities</c:v>
                </c:pt>
              </c:strCache>
            </c:strRef>
          </c:tx>
          <c:spPr>
            <a:solidFill>
              <a:srgbClr val="C0E210"/>
            </a:solidFill>
          </c:spPr>
          <c:invertIfNegative val="0"/>
          <c:dLbls>
            <c:dLbl>
              <c:idx val="0"/>
              <c:layout>
                <c:manualLayout>
                  <c:x val="-1.3047135150581937E-3"/>
                  <c:y val="1.6152268935201214E-3"/>
                </c:manualLayout>
              </c:layout>
              <c:tx>
                <c:strRef>
                  <c:f>'6.Sales to EBIT'!$K$50</c:f>
                  <c:strCache>
                    <c:ptCount val="1"/>
                    <c:pt idx="0">
                      <c:v>1,6%</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{22672A30-3445-435D-9C25-DA132C457328}</c15:txfldGUID>
                      <c15:f>'6.Sales to EBIT'!$K$50</c15:f>
                      <c15:dlblFieldTableCache>
                        <c:ptCount val="1"/>
                        <c:pt idx="0">
                          <c:v>1,6%</c:v>
                        </c:pt>
                      </c15:dlblFieldTableCache>
                    </c15:dlblFTEntry>
                  </c15:dlblFieldTable>
                  <c15:showDataLabelsRange val="0"/>
                </c:ext>
                <c:ext xmlns:c16="http://schemas.microsoft.com/office/drawing/2014/chart" uri="{C3380CC4-5D6E-409C-BE32-E72D297353CC}">
                  <c16:uniqueId val="{00000018-FEF5-4C2D-A1F3-4134B404F4D9}"/>
                </c:ext>
              </c:extLst>
            </c:dLbl>
            <c:dLbl>
              <c:idx val="1"/>
              <c:layout>
                <c:manualLayout>
                  <c:x val="-2.4202194234448264E-3"/>
                  <c:y val="3.8874917046436853E-3"/>
                </c:manualLayout>
              </c:layout>
              <c:tx>
                <c:strRef>
                  <c:f>'6.Sales to EBIT'!$K$29</c:f>
                  <c:strCache>
                    <c:ptCount val="1"/>
                    <c:pt idx="0">
                      <c:v>10,1%</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{31505484-BF51-4DB0-8081-891732844280}</c15:txfldGUID>
                      <c15:f>'6.Sales to EBIT'!$K$29</c15:f>
                      <c15:dlblFieldTableCache>
                        <c:ptCount val="1"/>
                        <c:pt idx="0">
                          <c:v>10,1%</c:v>
                        </c:pt>
                      </c15:dlblFieldTableCache>
                    </c15:dlblFTEntry>
                  </c15:dlblFieldTable>
                  <c15:showDataLabelsRange val="0"/>
                </c:ext>
                <c:ext xmlns:c16="http://schemas.microsoft.com/office/drawing/2014/chart" uri="{C3380CC4-5D6E-409C-BE32-E72D297353CC}">
                  <c16:uniqueId val="{00000019-FEF5-4C2D-A1F3-4134B404F4D9}"/>
                </c:ext>
              </c:extLst>
            </c:dLbl>
            <c:spPr>
              <a:noFill/>
              <a:ln>
                <a:noFill/>
              </a:ln>
              <a:effectLst/>
            </c:spPr>
            <c:txPr>
              <a:bodyPr wrap="square" lIns="38100" tIns="19050" rIns="38100" bIns="19050" anchor="ctr">
                <a:spAutoFit/>
              </a:bodyPr>
              <a:lstStyle/>
              <a:p>
                <a:pPr>
                  <a:defRPr sz="1200">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('6.Sales to EBIT'!$K$43,'6.Sales to EBIT'!$K$22)</c:f>
              <c:numCache>
                <c:formatCode>#\ ###\ ;\ \(#\ ###\)</c:formatCode>
                <c:ptCount val="2"/>
                <c:pt idx="0">
                  <c:v>261</c:v>
                </c:pt>
                <c:pt idx="1">
                  <c:v>1824</c:v>
                </c:pt>
              </c:numCache>
            </c:numRef>
          </c:val>
          <c:extLst>
            <c:ext xmlns:c16="http://schemas.microsoft.com/office/drawing/2014/chart" uri="{C3380CC4-5D6E-409C-BE32-E72D297353CC}">
              <c16:uniqueId val="{0000001A-FEF5-4C2D-A1F3-4134B404F4D9}"/>
            </c:ext>
          </c:extLst>
        </c:ser>
        <c:dLbls>
          <c:dLblPos val="ctr"/>
          <c:showLegendKey val="0"/>
          <c:showVal val="1"/>
          <c:showCatName val="0"/>
          <c:showSerName val="0"/>
          <c:showPercent val="0"/>
          <c:showBubbleSize val="0"/>
        </c:dLbls>
        <c:gapWidth val="70"/>
        <c:overlap val="100"/>
        <c:axId val="495332440"/>
        <c:axId val="495320288"/>
      </c:barChart>
      <c:catAx>
        <c:axId val="495332440"/>
        <c:scaling>
          <c:orientation val="minMax"/>
        </c:scaling>
        <c:delete val="1"/>
        <c:axPos val="b"/>
        <c:numFmt formatCode="General" sourceLinked="1"/>
        <c:majorTickMark val="out"/>
        <c:minorTickMark val="none"/>
        <c:tickLblPos val="nextTo"/>
        <c:crossAx val="495320288"/>
        <c:crosses val="autoZero"/>
        <c:auto val="1"/>
        <c:lblAlgn val="ctr"/>
        <c:lblOffset val="100"/>
        <c:noMultiLvlLbl val="0"/>
      </c:catAx>
      <c:valAx>
        <c:axId val="495320288"/>
        <c:scaling>
          <c:orientation val="minMax"/>
          <c:max val="18000"/>
          <c:min val="0"/>
        </c:scaling>
        <c:delete val="1"/>
        <c:axPos val="l"/>
        <c:numFmt formatCode="#\ ###\ ;\ \(#\ ###\)" sourceLinked="1"/>
        <c:majorTickMark val="out"/>
        <c:minorTickMark val="none"/>
        <c:tickLblPos val="nextTo"/>
        <c:crossAx val="495332440"/>
        <c:crosses val="autoZero"/>
        <c:crossBetween val="between"/>
      </c:valAx>
      <c:spPr>
        <a:noFill/>
        <a:ln>
          <a:noFill/>
        </a:ln>
      </c:spPr>
    </c:plotArea>
    <c:plotVisOnly val="1"/>
    <c:dispBlanksAs val="gap"/>
    <c:showDLblsOverMax val="0"/>
  </c:chart>
  <c:spPr>
    <a:noFill/>
    <a:ln>
      <a:noFill/>
    </a:ln>
  </c:spPr>
  <c:txPr>
    <a:bodyPr/>
    <a:lstStyle/>
    <a:p>
      <a:pPr algn="ctr">
        <a:defRPr lang="fr-FR" sz="1400" b="1" i="0" u="none" strike="noStrike" kern="1200" baseline="0">
          <a:solidFill>
            <a:sysClr val="windowText" lastClr="000000"/>
          </a:solidFill>
          <a:latin typeface="+mn-lt"/>
          <a:ea typeface="+mn-ea"/>
          <a:cs typeface="+mn-cs"/>
        </a:defRPr>
      </a:pPr>
      <a:endParaRPr lang="fr-FR"/>
    </a:p>
  </c:txPr>
  <c:printSettings>
    <c:headerFooter/>
    <c:pageMargins b="0.75000000000001199" l="0.70000000000000062" r="0.70000000000000062" t="0.7500000000000119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390834550079763E-3"/>
          <c:y val="0.2725797956928212"/>
          <c:w val="0.9989609567309744"/>
          <c:h val="0.71514528392187149"/>
        </c:manualLayout>
      </c:layout>
      <c:barChart>
        <c:barDir val="col"/>
        <c:grouping val="stacked"/>
        <c:varyColors val="0"/>
        <c:ser>
          <c:idx val="0"/>
          <c:order val="0"/>
          <c:tx>
            <c:strRef>
              <c:f>'6.Sales to EBIT'!$C$13</c:f>
              <c:strCache>
                <c:ptCount val="1"/>
                <c:pt idx="0">
                  <c:v>France - Generation and supply activities</c:v>
                </c:pt>
              </c:strCache>
            </c:strRef>
          </c:tx>
          <c:spPr>
            <a:solidFill>
              <a:srgbClr val="001A70"/>
            </a:solidFill>
            <a:effectLst>
              <a:outerShdw blurRad="76200" dir="13500000" sy="23000" kx="1200000" algn="br" rotWithShape="0">
                <a:prstClr val="black">
                  <a:alpha val="20000"/>
                </a:prstClr>
              </a:outerShdw>
            </a:effectLst>
          </c:spPr>
          <c:invertIfNegative val="0"/>
          <c:dLbls>
            <c:dLbl>
              <c:idx val="0"/>
              <c:tx>
                <c:strRef>
                  <c:f>'6.Sales to EBIT'!$C$49</c:f>
                  <c:strCache>
                    <c:ptCount val="1"/>
                    <c:pt idx="0">
                      <c:v>39,3%</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{C525EB3C-4292-4929-892F-BF3518BE2EB8}</c15:txfldGUID>
                      <c15:f>'6.Sales to EBIT'!$C$49</c15:f>
                      <c15:dlblFieldTableCache>
                        <c:ptCount val="1"/>
                        <c:pt idx="0">
                          <c:v>39,3%</c:v>
                        </c:pt>
                      </c15:dlblFieldTableCache>
                    </c15:dlblFTEntry>
                  </c15:dlblFieldTable>
                  <c15:showDataLabelsRange val="0"/>
                </c:ext>
                <c:ext xmlns:c16="http://schemas.microsoft.com/office/drawing/2014/chart" uri="{C3380CC4-5D6E-409C-BE32-E72D297353CC}">
                  <c16:uniqueId val="{00000000-5942-4C67-9806-9EB3F4388E66}"/>
                </c:ext>
              </c:extLst>
            </c:dLbl>
            <c:dLbl>
              <c:idx val="1"/>
              <c:tx>
                <c:strRef>
                  <c:f>'6.Sales to EBIT'!$C$28</c:f>
                  <c:strCache>
                    <c:ptCount val="1"/>
                    <c:pt idx="0">
                      <c:v>37,3%</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{F0D25C23-F3DF-456B-A10A-C5B968FA8CFD}</c15:txfldGUID>
                      <c15:f>'6.Sales to EBIT'!$C$28</c15:f>
                      <c15:dlblFieldTableCache>
                        <c:ptCount val="1"/>
                        <c:pt idx="0">
                          <c:v>37,3%</c:v>
                        </c:pt>
                      </c15:dlblFieldTableCache>
                    </c15:dlblFTEntry>
                  </c15:dlblFieldTable>
                  <c15:showDataLabelsRange val="0"/>
                </c:ext>
                <c:ext xmlns:c16="http://schemas.microsoft.com/office/drawing/2014/chart" uri="{C3380CC4-5D6E-409C-BE32-E72D297353CC}">
                  <c16:uniqueId val="{00000001-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EBIT'!$C$37,'6.Sales to EBIT'!$C$16)</c:f>
              <c:numCache>
                <c:formatCode>#\ ###\ ;\ \(#\ ###\)</c:formatCode>
                <c:ptCount val="2"/>
                <c:pt idx="0">
                  <c:v>27112</c:v>
                </c:pt>
                <c:pt idx="1">
                  <c:v>31532</c:v>
                </c:pt>
              </c:numCache>
            </c:numRef>
          </c:val>
          <c:extLst>
            <c:ext xmlns:c16="http://schemas.microsoft.com/office/drawing/2014/chart" uri="{C3380CC4-5D6E-409C-BE32-E72D297353CC}">
              <c16:uniqueId val="{00000002-5942-4C67-9806-9EB3F4388E66}"/>
            </c:ext>
          </c:extLst>
        </c:ser>
        <c:ser>
          <c:idx val="5"/>
          <c:order val="1"/>
          <c:tx>
            <c:strRef>
              <c:f>'6.Sales to EBIT'!$D$13</c:f>
              <c:strCache>
                <c:ptCount val="1"/>
                <c:pt idx="0">
                  <c:v>France - Regulated activities (1)</c:v>
                </c:pt>
              </c:strCache>
            </c:strRef>
          </c:tx>
          <c:spPr>
            <a:solidFill>
              <a:srgbClr val="005BBB"/>
            </a:solidFill>
          </c:spPr>
          <c:invertIfNegative val="0"/>
          <c:dLbls>
            <c:dLbl>
              <c:idx val="0"/>
              <c:tx>
                <c:strRef>
                  <c:f>'6.Sales to EBIT'!$D$49</c:f>
                  <c:strCache>
                    <c:ptCount val="1"/>
                    <c:pt idx="0">
                      <c:v>23,4%</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{043A9AC2-F244-4429-914E-B32FB902124D}</c15:txfldGUID>
                      <c15:f>'6.Sales to EBIT'!$D$49</c15:f>
                      <c15:dlblFieldTableCache>
                        <c:ptCount val="1"/>
                        <c:pt idx="0">
                          <c:v>23,4%</c:v>
                        </c:pt>
                      </c15:dlblFieldTableCache>
                    </c15:dlblFTEntry>
                  </c15:dlblFieldTable>
                  <c15:showDataLabelsRange val="0"/>
                </c:ext>
                <c:ext xmlns:c16="http://schemas.microsoft.com/office/drawing/2014/chart" uri="{C3380CC4-5D6E-409C-BE32-E72D297353CC}">
                  <c16:uniqueId val="{00000003-5942-4C67-9806-9EB3F4388E66}"/>
                </c:ext>
              </c:extLst>
            </c:dLbl>
            <c:dLbl>
              <c:idx val="1"/>
              <c:tx>
                <c:strRef>
                  <c:f>'6.Sales to EBIT'!$D$28</c:f>
                  <c:strCache>
                    <c:ptCount val="1"/>
                    <c:pt idx="0">
                      <c:v>20,7%</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{302A7EC1-7AE7-4384-AB63-14F70FA64321}</c15:txfldGUID>
                      <c15:f>'6.Sales to EBIT'!$D$28</c15:f>
                      <c15:dlblFieldTableCache>
                        <c:ptCount val="1"/>
                        <c:pt idx="0">
                          <c:v>20,7%</c:v>
                        </c:pt>
                      </c15:dlblFieldTableCache>
                    </c15:dlblFTEntry>
                  </c15:dlblFieldTable>
                  <c15:showDataLabelsRange val="0"/>
                </c:ext>
                <c:ext xmlns:c16="http://schemas.microsoft.com/office/drawing/2014/chart" uri="{C3380CC4-5D6E-409C-BE32-E72D297353CC}">
                  <c16:uniqueId val="{00000004-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EBIT'!$D$37,'6.Sales to EBIT'!$D$16)</c:f>
              <c:numCache>
                <c:formatCode>#\ ###\ ;\ \(#\ ###\)</c:formatCode>
                <c:ptCount val="2"/>
                <c:pt idx="0">
                  <c:v>16178</c:v>
                </c:pt>
                <c:pt idx="1">
                  <c:v>17483</c:v>
                </c:pt>
              </c:numCache>
            </c:numRef>
          </c:val>
          <c:extLst>
            <c:ext xmlns:c16="http://schemas.microsoft.com/office/drawing/2014/chart" uri="{C3380CC4-5D6E-409C-BE32-E72D297353CC}">
              <c16:uniqueId val="{00000005-5942-4C67-9806-9EB3F4388E66}"/>
            </c:ext>
          </c:extLst>
        </c:ser>
        <c:ser>
          <c:idx val="1"/>
          <c:order val="2"/>
          <c:tx>
            <c:strRef>
              <c:f>'6.Sales to EBIT'!$E$13</c:f>
              <c:strCache>
                <c:ptCount val="1"/>
                <c:pt idx="0">
                  <c:v>Framatome</c:v>
                </c:pt>
              </c:strCache>
            </c:strRef>
          </c:tx>
          <c:spPr>
            <a:solidFill>
              <a:schemeClr val="accent3"/>
            </a:solidFill>
          </c:spPr>
          <c:invertIfNegative val="0"/>
          <c:dLbls>
            <c:dLbl>
              <c:idx val="0"/>
              <c:tx>
                <c:strRef>
                  <c:f>'6.Sales to EBIT'!$E$49</c:f>
                  <c:strCache>
                    <c:ptCount val="1"/>
                    <c:pt idx="0">
                      <c:v>2,8%</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{9E2365A3-8D58-4909-91D8-EC38DF5CAF4D}</c15:txfldGUID>
                      <c15:f>'6.Sales to EBIT'!$E$49</c15:f>
                      <c15:dlblFieldTableCache>
                        <c:ptCount val="1"/>
                        <c:pt idx="0">
                          <c:v>2,8%</c:v>
                        </c:pt>
                      </c15:dlblFieldTableCache>
                    </c15:dlblFTEntry>
                  </c15:dlblFieldTable>
                  <c15:showDataLabelsRange val="0"/>
                </c:ext>
                <c:ext xmlns:c16="http://schemas.microsoft.com/office/drawing/2014/chart" uri="{C3380CC4-5D6E-409C-BE32-E72D297353CC}">
                  <c16:uniqueId val="{00000006-5942-4C67-9806-9EB3F4388E66}"/>
                </c:ext>
              </c:extLst>
            </c:dLbl>
            <c:dLbl>
              <c:idx val="1"/>
              <c:layout>
                <c:manualLayout>
                  <c:x val="-9.3082430436535171E-17"/>
                  <c:y val="4.8807158178235032E-3"/>
                </c:manualLayout>
              </c:layout>
              <c:tx>
                <c:strRef>
                  <c:f>'6.Sales to EBIT'!$E$28</c:f>
                  <c:strCache>
                    <c:ptCount val="1"/>
                    <c:pt idx="0">
                      <c:v>2,2%</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{A2CAADB3-4522-4ECE-A07F-D5B9B36E6637}</c15:txfldGUID>
                      <c15:f>'6.Sales to EBIT'!$E$28</c15:f>
                      <c15:dlblFieldTableCache>
                        <c:ptCount val="1"/>
                        <c:pt idx="0">
                          <c:v>2,2%</c:v>
                        </c:pt>
                      </c15:dlblFieldTableCache>
                    </c15:dlblFTEntry>
                  </c15:dlblFieldTable>
                  <c15:showDataLabelsRange val="0"/>
                </c:ext>
                <c:ext xmlns:c16="http://schemas.microsoft.com/office/drawing/2014/chart" uri="{C3380CC4-5D6E-409C-BE32-E72D297353CC}">
                  <c16:uniqueId val="{00000007-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EBIT'!$E$37,'6.Sales to EBIT'!$E$16)</c:f>
              <c:numCache>
                <c:formatCode>#\ ###\ ;\ \(#\ ###\)</c:formatCode>
                <c:ptCount val="2"/>
                <c:pt idx="0">
                  <c:v>1900</c:v>
                </c:pt>
                <c:pt idx="1">
                  <c:v>1862</c:v>
                </c:pt>
              </c:numCache>
            </c:numRef>
          </c:val>
          <c:extLst>
            <c:ext xmlns:c16="http://schemas.microsoft.com/office/drawing/2014/chart" uri="{C3380CC4-5D6E-409C-BE32-E72D297353CC}">
              <c16:uniqueId val="{00000008-5942-4C67-9806-9EB3F4388E66}"/>
            </c:ext>
          </c:extLst>
        </c:ser>
        <c:ser>
          <c:idx val="2"/>
          <c:order val="3"/>
          <c:tx>
            <c:strRef>
              <c:f>'6.Sales to EBIT'!$F$13</c:f>
              <c:strCache>
                <c:ptCount val="1"/>
                <c:pt idx="0">
                  <c:v>United Kingdom</c:v>
                </c:pt>
              </c:strCache>
            </c:strRef>
          </c:tx>
          <c:spPr>
            <a:solidFill>
              <a:schemeClr val="accent5"/>
            </a:solidFill>
          </c:spPr>
          <c:invertIfNegative val="0"/>
          <c:dPt>
            <c:idx val="1"/>
            <c:invertIfNegative val="0"/>
            <c:bubble3D val="0"/>
            <c:extLst>
              <c:ext xmlns:c16="http://schemas.microsoft.com/office/drawing/2014/chart" uri="{C3380CC4-5D6E-409C-BE32-E72D297353CC}">
                <c16:uniqueId val="{0000000A-5942-4C67-9806-9EB3F4388E66}"/>
              </c:ext>
            </c:extLst>
          </c:dPt>
          <c:dLbls>
            <c:dLbl>
              <c:idx val="0"/>
              <c:tx>
                <c:strRef>
                  <c:f>'6.Sales to EBIT'!$F$49</c:f>
                  <c:strCache>
                    <c:ptCount val="1"/>
                    <c:pt idx="0">
                      <c:v>13,1%</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{2845B35C-D275-40C0-A4DC-8ADD2F1A435C}</c15:txfldGUID>
                      <c15:f>'6.Sales to EBIT'!$F$49</c15:f>
                      <c15:dlblFieldTableCache>
                        <c:ptCount val="1"/>
                        <c:pt idx="0">
                          <c:v>13,1%</c:v>
                        </c:pt>
                      </c15:dlblFieldTableCache>
                    </c15:dlblFTEntry>
                  </c15:dlblFieldTable>
                  <c15:showDataLabelsRange val="0"/>
                </c:ext>
                <c:ext xmlns:c16="http://schemas.microsoft.com/office/drawing/2014/chart" uri="{C3380CC4-5D6E-409C-BE32-E72D297353CC}">
                  <c16:uniqueId val="{0000000B-5942-4C67-9806-9EB3F4388E66}"/>
                </c:ext>
              </c:extLst>
            </c:dLbl>
            <c:dLbl>
              <c:idx val="1"/>
              <c:tx>
                <c:strRef>
                  <c:f>'6.Sales to EBIT'!$F$28</c:f>
                  <c:strCache>
                    <c:ptCount val="1"/>
                    <c:pt idx="0">
                      <c:v>12,0%</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{D0F200A9-98C8-4FBB-9DC4-00DE0A698463}</c15:txfldGUID>
                      <c15:f>'6.Sales to EBIT'!$F$28</c15:f>
                      <c15:dlblFieldTableCache>
                        <c:ptCount val="1"/>
                        <c:pt idx="0">
                          <c:v>12,0%</c:v>
                        </c:pt>
                      </c15:dlblFieldTableCache>
                    </c15:dlblFTEntry>
                  </c15:dlblFieldTable>
                  <c15:showDataLabelsRange val="0"/>
                </c:ext>
                <c:ext xmlns:c16="http://schemas.microsoft.com/office/drawing/2014/chart" uri="{C3380CC4-5D6E-409C-BE32-E72D297353CC}">
                  <c16:uniqueId val="{0000000A-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EBIT'!$F$37,'6.Sales to EBIT'!$F$16)</c:f>
              <c:numCache>
                <c:formatCode>#\ ###\ ;\ \(#\ ###\)</c:formatCode>
                <c:ptCount val="2"/>
                <c:pt idx="0">
                  <c:v>9041</c:v>
                </c:pt>
                <c:pt idx="1">
                  <c:v>10103</c:v>
                </c:pt>
              </c:numCache>
            </c:numRef>
          </c:val>
          <c:extLst>
            <c:ext xmlns:c16="http://schemas.microsoft.com/office/drawing/2014/chart" uri="{C3380CC4-5D6E-409C-BE32-E72D297353CC}">
              <c16:uniqueId val="{0000000C-5942-4C67-9806-9EB3F4388E66}"/>
            </c:ext>
          </c:extLst>
        </c:ser>
        <c:ser>
          <c:idx val="3"/>
          <c:order val="4"/>
          <c:tx>
            <c:strRef>
              <c:f>'6.Sales to EBIT'!$G$13</c:f>
              <c:strCache>
                <c:ptCount val="1"/>
                <c:pt idx="0">
                  <c:v>Italy</c:v>
                </c:pt>
              </c:strCache>
            </c:strRef>
          </c:tx>
          <c:spPr>
            <a:solidFill>
              <a:schemeClr val="accent4"/>
            </a:solidFill>
          </c:spPr>
          <c:invertIfNegative val="0"/>
          <c:dLbls>
            <c:dLbl>
              <c:idx val="0"/>
              <c:tx>
                <c:strRef>
                  <c:f>'6.Sales to EBIT'!$G$49</c:f>
                  <c:strCache>
                    <c:ptCount val="1"/>
                    <c:pt idx="0">
                      <c:v>8,6%</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{A51BF251-43CE-4F69-A887-DE11F3427345}</c15:txfldGUID>
                      <c15:f>'6.Sales to EBIT'!$G$49</c15:f>
                      <c15:dlblFieldTableCache>
                        <c:ptCount val="1"/>
                        <c:pt idx="0">
                          <c:v>8,6%</c:v>
                        </c:pt>
                      </c15:dlblFieldTableCache>
                    </c15:dlblFTEntry>
                  </c15:dlblFieldTable>
                  <c15:showDataLabelsRange val="0"/>
                </c:ext>
                <c:ext xmlns:c16="http://schemas.microsoft.com/office/drawing/2014/chart" uri="{C3380CC4-5D6E-409C-BE32-E72D297353CC}">
                  <c16:uniqueId val="{0000000D-5942-4C67-9806-9EB3F4388E66}"/>
                </c:ext>
              </c:extLst>
            </c:dLbl>
            <c:dLbl>
              <c:idx val="1"/>
              <c:tx>
                <c:strRef>
                  <c:f>'6.Sales to EBIT'!$G$28</c:f>
                  <c:strCache>
                    <c:ptCount val="1"/>
                    <c:pt idx="0">
                      <c:v>13,2%</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{88E5D7E6-A9AD-44A8-AC32-B0E9E60CF580}</c15:txfldGUID>
                      <c15:f>'6.Sales to EBIT'!$G$28</c15:f>
                      <c15:dlblFieldTableCache>
                        <c:ptCount val="1"/>
                        <c:pt idx="0">
                          <c:v>13,2%</c:v>
                        </c:pt>
                      </c15:dlblFieldTableCache>
                    </c15:dlblFTEntry>
                  </c15:dlblFieldTable>
                  <c15:showDataLabelsRange val="0"/>
                </c:ext>
                <c:ext xmlns:c16="http://schemas.microsoft.com/office/drawing/2014/chart" uri="{C3380CC4-5D6E-409C-BE32-E72D297353CC}">
                  <c16:uniqueId val="{0000000E-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EBIT'!$G$37,'6.Sales to EBIT'!$G$16)</c:f>
              <c:numCache>
                <c:formatCode>#\ ###\ ;\ \(#\ ###\)</c:formatCode>
                <c:ptCount val="2"/>
                <c:pt idx="0">
                  <c:v>5937</c:v>
                </c:pt>
                <c:pt idx="1">
                  <c:v>11166</c:v>
                </c:pt>
              </c:numCache>
            </c:numRef>
          </c:val>
          <c:extLst>
            <c:ext xmlns:c16="http://schemas.microsoft.com/office/drawing/2014/chart" uri="{C3380CC4-5D6E-409C-BE32-E72D297353CC}">
              <c16:uniqueId val="{0000000F-5942-4C67-9806-9EB3F4388E66}"/>
            </c:ext>
          </c:extLst>
        </c:ser>
        <c:ser>
          <c:idx val="4"/>
          <c:order val="5"/>
          <c:tx>
            <c:strRef>
              <c:f>'6.Sales to EBIT'!$H$13</c:f>
              <c:strCache>
                <c:ptCount val="1"/>
                <c:pt idx="0">
                  <c:v>Other international</c:v>
                </c:pt>
              </c:strCache>
            </c:strRef>
          </c:tx>
          <c:spPr>
            <a:solidFill>
              <a:schemeClr val="tx2"/>
            </a:solidFill>
          </c:spPr>
          <c:invertIfNegative val="0"/>
          <c:dLbls>
            <c:dLbl>
              <c:idx val="0"/>
              <c:layout>
                <c:manualLayout>
                  <c:x val="-2.7029078354865919E-3"/>
                  <c:y val="-1.2506279712178844E-3"/>
                </c:manualLayout>
              </c:layout>
              <c:tx>
                <c:strRef>
                  <c:f>'6.Sales to EBIT'!$H$49</c:f>
                  <c:strCache>
                    <c:ptCount val="1"/>
                    <c:pt idx="0">
                      <c:v>3,2%</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{8CE5120E-2641-4493-8781-5BD590648409}</c15:txfldGUID>
                      <c15:f>'6.Sales to EBIT'!$H$49</c15:f>
                      <c15:dlblFieldTableCache>
                        <c:ptCount val="1"/>
                        <c:pt idx="0">
                          <c:v>3,2%</c:v>
                        </c:pt>
                      </c15:dlblFieldTableCache>
                    </c15:dlblFTEntry>
                  </c15:dlblFieldTable>
                  <c15:showDataLabelsRange val="0"/>
                </c:ext>
                <c:ext xmlns:c16="http://schemas.microsoft.com/office/drawing/2014/chart" uri="{C3380CC4-5D6E-409C-BE32-E72D297353CC}">
                  <c16:uniqueId val="{00000010-5942-4C67-9806-9EB3F4388E66}"/>
                </c:ext>
              </c:extLst>
            </c:dLbl>
            <c:dLbl>
              <c:idx val="1"/>
              <c:layout>
                <c:manualLayout>
                  <c:x val="0"/>
                  <c:y val="1.6269052726078344E-3"/>
                </c:manualLayout>
              </c:layout>
              <c:tx>
                <c:strRef>
                  <c:f>'6.Sales to EBIT'!$H$28</c:f>
                  <c:strCache>
                    <c:ptCount val="1"/>
                    <c:pt idx="0">
                      <c:v>3,7%</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{69263BAC-FBC1-4114-9980-E742EF620EE3}</c15:txfldGUID>
                      <c15:f>'6.Sales to EBIT'!$H$28</c15:f>
                      <c15:dlblFieldTableCache>
                        <c:ptCount val="1"/>
                        <c:pt idx="0">
                          <c:v>3,7%</c:v>
                        </c:pt>
                      </c15:dlblFieldTableCache>
                    </c15:dlblFTEntry>
                  </c15:dlblFieldTable>
                  <c15:showDataLabelsRange val="0"/>
                </c:ext>
                <c:ext xmlns:c16="http://schemas.microsoft.com/office/drawing/2014/chart" uri="{C3380CC4-5D6E-409C-BE32-E72D297353CC}">
                  <c16:uniqueId val="{00000011-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EBIT'!$H$37,'6.Sales to EBIT'!$H$16)</c:f>
              <c:numCache>
                <c:formatCode>#\ ###\ ;\ \(#\ ###\)</c:formatCode>
                <c:ptCount val="2"/>
                <c:pt idx="0">
                  <c:v>2242</c:v>
                </c:pt>
                <c:pt idx="1">
                  <c:v>3148</c:v>
                </c:pt>
              </c:numCache>
            </c:numRef>
          </c:val>
          <c:extLst>
            <c:ext xmlns:c16="http://schemas.microsoft.com/office/drawing/2014/chart" uri="{C3380CC4-5D6E-409C-BE32-E72D297353CC}">
              <c16:uniqueId val="{00000012-5942-4C67-9806-9EB3F4388E66}"/>
            </c:ext>
          </c:extLst>
        </c:ser>
        <c:ser>
          <c:idx val="6"/>
          <c:order val="6"/>
          <c:tx>
            <c:strRef>
              <c:f>'6.Sales to EBIT'!$I$13</c:f>
              <c:strCache>
                <c:ptCount val="1"/>
                <c:pt idx="0">
                  <c:v>Other international</c:v>
                </c:pt>
              </c:strCache>
            </c:strRef>
          </c:tx>
          <c:spPr>
            <a:solidFill>
              <a:schemeClr val="accent6"/>
            </a:solidFill>
          </c:spPr>
          <c:invertIfNegative val="0"/>
          <c:dLbls>
            <c:dLbl>
              <c:idx val="0"/>
              <c:tx>
                <c:strRef>
                  <c:f>'6.Sales to EBIT'!$I$49</c:f>
                  <c:strCache>
                    <c:ptCount val="1"/>
                    <c:pt idx="0">
                      <c:v>1,5%</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{B6733652-A7B4-4234-A5F9-5685E6E75DC1}</c15:txfldGUID>
                      <c15:f>'6.Sales to EBIT'!$I$49</c15:f>
                      <c15:dlblFieldTableCache>
                        <c:ptCount val="1"/>
                        <c:pt idx="0">
                          <c:v>1,5%</c:v>
                        </c:pt>
                      </c15:dlblFieldTableCache>
                    </c15:dlblFTEntry>
                  </c15:dlblFieldTable>
                  <c15:showDataLabelsRange val="0"/>
                </c:ext>
                <c:ext xmlns:c16="http://schemas.microsoft.com/office/drawing/2014/chart" uri="{C3380CC4-5D6E-409C-BE32-E72D297353CC}">
                  <c16:uniqueId val="{00000013-5942-4C67-9806-9EB3F4388E66}"/>
                </c:ext>
              </c:extLst>
            </c:dLbl>
            <c:dLbl>
              <c:idx val="1"/>
              <c:tx>
                <c:strRef>
                  <c:f>'6.Sales to EBIT'!$I$28</c:f>
                  <c:strCache>
                    <c:ptCount val="1"/>
                    <c:pt idx="0">
                      <c:v>1,4%</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{A1FC0D6A-9CF2-4CC3-B7B4-51C8D1FC2CB7}</c15:txfldGUID>
                      <c15:f>'6.Sales to EBIT'!$I$28</c15:f>
                      <c15:dlblFieldTableCache>
                        <c:ptCount val="1"/>
                        <c:pt idx="0">
                          <c:v>1,4%</c:v>
                        </c:pt>
                      </c15:dlblFieldTableCache>
                    </c15:dlblFTEntry>
                  </c15:dlblFieldTable>
                  <c15:showDataLabelsRange val="0"/>
                </c:ext>
                <c:ext xmlns:c16="http://schemas.microsoft.com/office/drawing/2014/chart" uri="{C3380CC4-5D6E-409C-BE32-E72D297353CC}">
                  <c16:uniqueId val="{00000014-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EBIT'!$I$37,'6.Sales to EBIT'!$I$16)</c:f>
              <c:numCache>
                <c:formatCode>#\ ###\ ;\ \(#\ ###\)</c:formatCode>
                <c:ptCount val="2"/>
                <c:pt idx="0">
                  <c:v>1069</c:v>
                </c:pt>
                <c:pt idx="1">
                  <c:v>1203</c:v>
                </c:pt>
              </c:numCache>
            </c:numRef>
          </c:val>
          <c:extLst>
            <c:ext xmlns:c16="http://schemas.microsoft.com/office/drawing/2014/chart" uri="{C3380CC4-5D6E-409C-BE32-E72D297353CC}">
              <c16:uniqueId val="{00000015-5942-4C67-9806-9EB3F4388E66}"/>
            </c:ext>
          </c:extLst>
        </c:ser>
        <c:ser>
          <c:idx val="7"/>
          <c:order val="7"/>
          <c:tx>
            <c:strRef>
              <c:f>'6.Sales to EBIT'!$J$13</c:f>
              <c:strCache>
                <c:ptCount val="1"/>
                <c:pt idx="0">
                  <c:v>Dalkia</c:v>
                </c:pt>
              </c:strCache>
            </c:strRef>
          </c:tx>
          <c:spPr>
            <a:solidFill>
              <a:srgbClr val="88D950"/>
            </a:solidFill>
          </c:spPr>
          <c:invertIfNegative val="0"/>
          <c:dLbls>
            <c:dLbl>
              <c:idx val="0"/>
              <c:tx>
                <c:strRef>
                  <c:f>'6.Sales to EBIT'!$J$49</c:f>
                  <c:strCache>
                    <c:ptCount val="1"/>
                    <c:pt idx="0">
                      <c:v>5,4%</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{E41986FC-16B2-4F3B-8EDE-D6EC9E7ACE37}</c15:txfldGUID>
                      <c15:f>'6.Sales to EBIT'!$J$49</c15:f>
                      <c15:dlblFieldTableCache>
                        <c:ptCount val="1"/>
                        <c:pt idx="0">
                          <c:v>5,4%</c:v>
                        </c:pt>
                      </c15:dlblFieldTableCache>
                    </c15:dlblFTEntry>
                  </c15:dlblFieldTable>
                  <c15:showDataLabelsRange val="0"/>
                </c:ext>
                <c:ext xmlns:c16="http://schemas.microsoft.com/office/drawing/2014/chart" uri="{C3380CC4-5D6E-409C-BE32-E72D297353CC}">
                  <c16:uniqueId val="{00000016-5942-4C67-9806-9EB3F4388E66}"/>
                </c:ext>
              </c:extLst>
            </c:dLbl>
            <c:dLbl>
              <c:idx val="1"/>
              <c:tx>
                <c:strRef>
                  <c:f>'6.Sales to EBIT'!$J$28</c:f>
                  <c:strCache>
                    <c:ptCount val="1"/>
                    <c:pt idx="0">
                      <c:v>5,3%</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{55451C86-9ABF-4A11-A52F-B554CDC7BAC7}</c15:txfldGUID>
                      <c15:f>'6.Sales to EBIT'!$J$28</c15:f>
                      <c15:dlblFieldTableCache>
                        <c:ptCount val="1"/>
                        <c:pt idx="0">
                          <c:v>5,3%</c:v>
                        </c:pt>
                      </c15:dlblFieldTableCache>
                    </c15:dlblFTEntry>
                  </c15:dlblFieldTable>
                  <c15:showDataLabelsRange val="0"/>
                </c:ext>
                <c:ext xmlns:c16="http://schemas.microsoft.com/office/drawing/2014/chart" uri="{C3380CC4-5D6E-409C-BE32-E72D297353CC}">
                  <c16:uniqueId val="{00000017-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EBIT'!$J$37,'6.Sales to EBIT'!$J$16)</c:f>
              <c:numCache>
                <c:formatCode>#\ ###\ ;\ \(#\ ###\)</c:formatCode>
                <c:ptCount val="2"/>
                <c:pt idx="0">
                  <c:v>3729</c:v>
                </c:pt>
                <c:pt idx="1">
                  <c:v>4503</c:v>
                </c:pt>
              </c:numCache>
            </c:numRef>
          </c:val>
          <c:extLst>
            <c:ext xmlns:c16="http://schemas.microsoft.com/office/drawing/2014/chart" uri="{C3380CC4-5D6E-409C-BE32-E72D297353CC}">
              <c16:uniqueId val="{00000018-5942-4C67-9806-9EB3F4388E66}"/>
            </c:ext>
          </c:extLst>
        </c:ser>
        <c:ser>
          <c:idx val="8"/>
          <c:order val="8"/>
          <c:tx>
            <c:strRef>
              <c:f>'6.Sales to EBIT'!$K$13</c:f>
              <c:strCache>
                <c:ptCount val="1"/>
                <c:pt idx="0">
                  <c:v>Other activities</c:v>
                </c:pt>
              </c:strCache>
            </c:strRef>
          </c:tx>
          <c:spPr>
            <a:solidFill>
              <a:srgbClr val="C0E210"/>
            </a:solidFill>
          </c:spPr>
          <c:invertIfNegative val="0"/>
          <c:dLbls>
            <c:dLbl>
              <c:idx val="0"/>
              <c:tx>
                <c:strRef>
                  <c:f>'6.Sales to EBIT'!$K$49</c:f>
                  <c:strCache>
                    <c:ptCount val="1"/>
                    <c:pt idx="0">
                      <c:v>2,6%</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{5BE30FB2-96BA-433D-93F2-CD2BFDB32C84}</c15:txfldGUID>
                      <c15:f>'6.Sales to EBIT'!$K$49</c15:f>
                      <c15:dlblFieldTableCache>
                        <c:ptCount val="1"/>
                        <c:pt idx="0">
                          <c:v>2,6%</c:v>
                        </c:pt>
                      </c15:dlblFieldTableCache>
                    </c15:dlblFTEntry>
                  </c15:dlblFieldTable>
                  <c15:showDataLabelsRange val="0"/>
                </c:ext>
                <c:ext xmlns:c16="http://schemas.microsoft.com/office/drawing/2014/chart" uri="{C3380CC4-5D6E-409C-BE32-E72D297353CC}">
                  <c16:uniqueId val="{00000019-5942-4C67-9806-9EB3F4388E66}"/>
                </c:ext>
              </c:extLst>
            </c:dLbl>
            <c:dLbl>
              <c:idx val="1"/>
              <c:layout>
                <c:manualLayout>
                  <c:x val="-9.3082430436535171E-17"/>
                  <c:y val="1.6269052726077748E-3"/>
                </c:manualLayout>
              </c:layout>
              <c:tx>
                <c:strRef>
                  <c:f>'6.Sales to EBIT'!$K$28</c:f>
                  <c:strCache>
                    <c:ptCount val="1"/>
                    <c:pt idx="0">
                      <c:v>4,1%</c:v>
                    </c:pt>
                  </c:strCache>
                </c:strRef>
              </c:tx>
              <c:dLblPos val="ctr"/>
              <c:showLegendKey val="0"/>
              <c:showVal val="0"/>
              <c:showCatName val="0"/>
              <c:showSerName val="0"/>
              <c:showPercent val="0"/>
              <c:showBubbleSize val="0"/>
              <c:extLst>
                <c:ext xmlns:c15="http://schemas.microsoft.com/office/drawing/2012/chart" uri="{CE6537A1-D6FC-4f65-9D91-7224C49458BB}">
                  <c15:dlblFieldTable>
                    <c15:dlblFTEntry>
                      <c15:txfldGUID>{6DDDA043-49A1-4BF3-B794-9DF5ED45BB1B}</c15:txfldGUID>
                      <c15:f>'6.Sales to EBIT'!$K$28</c15:f>
                      <c15:dlblFieldTableCache>
                        <c:ptCount val="1"/>
                        <c:pt idx="0">
                          <c:v>4,1%</c:v>
                        </c:pt>
                      </c15:dlblFieldTableCache>
                    </c15:dlblFTEntry>
                  </c15:dlblFieldTable>
                  <c15:showDataLabelsRange val="0"/>
                </c:ext>
                <c:ext xmlns:c16="http://schemas.microsoft.com/office/drawing/2014/chart" uri="{C3380CC4-5D6E-409C-BE32-E72D297353CC}">
                  <c16:uniqueId val="{0000001A-5942-4C67-9806-9EB3F4388E66}"/>
                </c:ext>
              </c:extLst>
            </c:dLbl>
            <c:spPr>
              <a:noFill/>
              <a:ln>
                <a:noFill/>
              </a:ln>
              <a:effectLst/>
            </c:spPr>
            <c:txPr>
              <a:bodyPr wrap="square" lIns="38100" tIns="19050" rIns="38100" bIns="19050" anchor="ctr">
                <a:spAutoFit/>
              </a:bodyPr>
              <a:lstStyle/>
              <a:p>
                <a:pPr>
                  <a:defRPr>
                    <a:solidFill>
                      <a:schemeClr val="bg1"/>
                    </a:solidFill>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val>
            <c:numRef>
              <c:f>('6.Sales to EBIT'!$K$37,'6.Sales to EBIT'!$K$16)</c:f>
              <c:numCache>
                <c:formatCode>#\ ###\ ;\ \(#\ ###\)</c:formatCode>
                <c:ptCount val="2"/>
                <c:pt idx="0">
                  <c:v>1823</c:v>
                </c:pt>
                <c:pt idx="1">
                  <c:v>3461</c:v>
                </c:pt>
              </c:numCache>
            </c:numRef>
          </c:val>
          <c:extLst>
            <c:ext xmlns:c16="http://schemas.microsoft.com/office/drawing/2014/chart" uri="{C3380CC4-5D6E-409C-BE32-E72D297353CC}">
              <c16:uniqueId val="{0000001B-5942-4C67-9806-9EB3F4388E66}"/>
            </c:ext>
          </c:extLst>
        </c:ser>
        <c:dLbls>
          <c:dLblPos val="ctr"/>
          <c:showLegendKey val="0"/>
          <c:showVal val="1"/>
          <c:showCatName val="0"/>
          <c:showSerName val="0"/>
          <c:showPercent val="0"/>
          <c:showBubbleSize val="0"/>
        </c:dLbls>
        <c:gapWidth val="70"/>
        <c:overlap val="100"/>
        <c:axId val="495327736"/>
        <c:axId val="495321072"/>
      </c:barChart>
      <c:catAx>
        <c:axId val="495327736"/>
        <c:scaling>
          <c:orientation val="minMax"/>
        </c:scaling>
        <c:delete val="1"/>
        <c:axPos val="b"/>
        <c:numFmt formatCode="General" sourceLinked="1"/>
        <c:majorTickMark val="out"/>
        <c:minorTickMark val="none"/>
        <c:tickLblPos val="nextTo"/>
        <c:crossAx val="495321072"/>
        <c:crosses val="autoZero"/>
        <c:auto val="1"/>
        <c:lblAlgn val="ctr"/>
        <c:lblOffset val="100"/>
        <c:noMultiLvlLbl val="0"/>
      </c:catAx>
      <c:valAx>
        <c:axId val="495321072"/>
        <c:scaling>
          <c:orientation val="minMax"/>
          <c:max val="85000"/>
          <c:min val="0"/>
        </c:scaling>
        <c:delete val="1"/>
        <c:axPos val="l"/>
        <c:numFmt formatCode="#\ ###\ ;\ \(#\ ###\)" sourceLinked="1"/>
        <c:majorTickMark val="out"/>
        <c:minorTickMark val="none"/>
        <c:tickLblPos val="nextTo"/>
        <c:crossAx val="495327736"/>
        <c:crosses val="autoZero"/>
        <c:crossBetween val="between"/>
      </c:valAx>
      <c:spPr>
        <a:noFill/>
        <a:ln>
          <a:noFill/>
        </a:ln>
      </c:spPr>
    </c:plotArea>
    <c:plotVisOnly val="1"/>
    <c:dispBlanksAs val="gap"/>
    <c:showDLblsOverMax val="0"/>
  </c:chart>
  <c:spPr>
    <a:noFill/>
    <a:ln>
      <a:noFill/>
    </a:ln>
  </c:spPr>
  <c:txPr>
    <a:bodyPr/>
    <a:lstStyle/>
    <a:p>
      <a:pPr algn="ctr">
        <a:defRPr lang="fr-FR" sz="1400" b="1" i="0" u="none" strike="noStrike" kern="1200" baseline="0">
          <a:solidFill>
            <a:sysClr val="windowText" lastClr="000000"/>
          </a:solidFill>
          <a:latin typeface="+mn-lt"/>
          <a:ea typeface="+mn-ea"/>
          <a:cs typeface="+mn-cs"/>
        </a:defRPr>
      </a:pPr>
      <a:endParaRPr lang="fr-FR"/>
    </a:p>
  </c:txPr>
  <c:printSettings>
    <c:headerFooter/>
    <c:pageMargins b="0.75000000000001199" l="0.70000000000000062" r="0.70000000000000062" t="0.7500000000000119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354842278430318"/>
          <c:y val="0"/>
          <c:w val="0.56874544534724891"/>
          <c:h val="0.92795320310414942"/>
        </c:manualLayout>
      </c:layout>
      <c:doughnutChart>
        <c:varyColors val="1"/>
        <c:ser>
          <c:idx val="0"/>
          <c:order val="0"/>
          <c:dPt>
            <c:idx val="0"/>
            <c:bubble3D val="0"/>
            <c:spPr>
              <a:solidFill>
                <a:schemeClr val="accent6"/>
              </a:solidFill>
              <a:ln w="19050">
                <a:solidFill>
                  <a:schemeClr val="accent6"/>
                </a:solidFill>
              </a:ln>
              <a:effectLst/>
            </c:spPr>
            <c:extLst>
              <c:ext xmlns:c16="http://schemas.microsoft.com/office/drawing/2014/chart" uri="{C3380CC4-5D6E-409C-BE32-E72D297353CC}">
                <c16:uniqueId val="{00000001-E085-4C95-9CB2-C5762D71E995}"/>
              </c:ext>
            </c:extLst>
          </c:dPt>
          <c:dPt>
            <c:idx val="1"/>
            <c:bubble3D val="0"/>
            <c:spPr>
              <a:solidFill>
                <a:schemeClr val="accent1"/>
              </a:solidFill>
              <a:ln w="19050">
                <a:solidFill>
                  <a:schemeClr val="accent1"/>
                </a:solidFill>
              </a:ln>
              <a:effectLst/>
            </c:spPr>
            <c:extLst>
              <c:ext xmlns:c16="http://schemas.microsoft.com/office/drawing/2014/chart" uri="{C3380CC4-5D6E-409C-BE32-E72D297353CC}">
                <c16:uniqueId val="{00000003-E085-4C95-9CB2-C5762D71E995}"/>
              </c:ext>
            </c:extLst>
          </c:dPt>
          <c:dPt>
            <c:idx val="2"/>
            <c:bubble3D val="0"/>
            <c:spPr>
              <a:solidFill>
                <a:schemeClr val="accent2"/>
              </a:solidFill>
              <a:ln w="19050">
                <a:solidFill>
                  <a:schemeClr val="accent2"/>
                </a:solidFill>
              </a:ln>
              <a:effectLst/>
            </c:spPr>
            <c:extLst>
              <c:ext xmlns:c16="http://schemas.microsoft.com/office/drawing/2014/chart" uri="{C3380CC4-5D6E-409C-BE32-E72D297353CC}">
                <c16:uniqueId val="{00000005-E085-4C95-9CB2-C5762D71E995}"/>
              </c:ext>
            </c:extLst>
          </c:dPt>
          <c:dPt>
            <c:idx val="3"/>
            <c:bubble3D val="0"/>
            <c:spPr>
              <a:solidFill>
                <a:schemeClr val="accent3"/>
              </a:solidFill>
              <a:ln w="19050">
                <a:solidFill>
                  <a:schemeClr val="accent3"/>
                </a:solidFill>
              </a:ln>
              <a:effectLst/>
            </c:spPr>
            <c:extLst>
              <c:ext xmlns:c16="http://schemas.microsoft.com/office/drawing/2014/chart" uri="{C3380CC4-5D6E-409C-BE32-E72D297353CC}">
                <c16:uniqueId val="{00000007-E085-4C95-9CB2-C5762D71E995}"/>
              </c:ext>
            </c:extLst>
          </c:dPt>
          <c:dPt>
            <c:idx val="4"/>
            <c:bubble3D val="0"/>
            <c:spPr>
              <a:solidFill>
                <a:srgbClr val="C0E410"/>
              </a:solidFill>
              <a:ln w="19050">
                <a:solidFill>
                  <a:srgbClr val="C0E410"/>
                </a:solidFill>
              </a:ln>
              <a:effectLst/>
            </c:spPr>
            <c:extLst>
              <c:ext xmlns:c16="http://schemas.microsoft.com/office/drawing/2014/chart" uri="{C3380CC4-5D6E-409C-BE32-E72D297353CC}">
                <c16:uniqueId val="{00000009-E085-4C95-9CB2-C5762D71E995}"/>
              </c:ext>
            </c:extLst>
          </c:dPt>
          <c:dPt>
            <c:idx val="5"/>
            <c:bubble3D val="0"/>
            <c:spPr>
              <a:solidFill>
                <a:schemeClr val="tx2"/>
              </a:solidFill>
              <a:ln w="19050">
                <a:solidFill>
                  <a:schemeClr val="tx2"/>
                </a:solidFill>
              </a:ln>
              <a:effectLst/>
            </c:spPr>
            <c:extLst>
              <c:ext xmlns:c16="http://schemas.microsoft.com/office/drawing/2014/chart" uri="{C3380CC4-5D6E-409C-BE32-E72D297353CC}">
                <c16:uniqueId val="{0000000B-E085-4C95-9CB2-C5762D71E995}"/>
              </c:ext>
            </c:extLst>
          </c:dPt>
          <c:dPt>
            <c:idx val="6"/>
            <c:bubble3D val="0"/>
            <c:spPr>
              <a:solidFill>
                <a:schemeClr val="accent5"/>
              </a:solidFill>
              <a:ln w="19050">
                <a:solidFill>
                  <a:schemeClr val="accent5"/>
                </a:solidFill>
              </a:ln>
              <a:effectLst/>
            </c:spPr>
            <c:extLst>
              <c:ext xmlns:c16="http://schemas.microsoft.com/office/drawing/2014/chart" uri="{C3380CC4-5D6E-409C-BE32-E72D297353CC}">
                <c16:uniqueId val="{0000000D-E085-4C95-9CB2-C5762D71E995}"/>
              </c:ext>
            </c:extLst>
          </c:dPt>
          <c:dPt>
            <c:idx val="7"/>
            <c:bubble3D val="0"/>
            <c:spPr>
              <a:solidFill>
                <a:schemeClr val="accent4"/>
              </a:solidFill>
              <a:ln w="19050">
                <a:solidFill>
                  <a:schemeClr val="accent4"/>
                </a:solidFill>
              </a:ln>
              <a:effectLst/>
            </c:spPr>
            <c:extLst>
              <c:ext xmlns:c16="http://schemas.microsoft.com/office/drawing/2014/chart" uri="{C3380CC4-5D6E-409C-BE32-E72D297353CC}">
                <c16:uniqueId val="{0000000F-E085-4C95-9CB2-C5762D71E995}"/>
              </c:ext>
            </c:extLst>
          </c:dPt>
          <c:cat>
            <c:strRef>
              <c:f>'[1]10.Investissements'!$A$10:$A$17</c:f>
              <c:strCache>
                <c:ptCount val="8"/>
                <c:pt idx="0">
                  <c:v>Renouvelables</c:v>
                </c:pt>
                <c:pt idx="1">
                  <c:v>Maintenance nucléaire, y compris Granc Carénage</c:v>
                </c:pt>
                <c:pt idx="2">
                  <c:v>Enedis, SEI et ES</c:v>
                </c:pt>
                <c:pt idx="3">
                  <c:v>Framatome</c:v>
                </c:pt>
                <c:pt idx="4">
                  <c:v>Projet Flamanville 3</c:v>
                </c:pt>
                <c:pt idx="5">
                  <c:v>Services</c:v>
                </c:pt>
                <c:pt idx="6">
                  <c:v>Nouveau nucléaire </c:v>
                </c:pt>
                <c:pt idx="7">
                  <c:v>Autres</c:v>
                </c:pt>
              </c:strCache>
            </c:strRef>
          </c:cat>
          <c:val>
            <c:numRef>
              <c:f>'[1]10.Investissements'!$C$10:$C$17</c:f>
              <c:numCache>
                <c:formatCode>General</c:formatCode>
                <c:ptCount val="8"/>
                <c:pt idx="0">
                  <c:v>1.7</c:v>
                </c:pt>
                <c:pt idx="1">
                  <c:v>4.4000000000000004</c:v>
                </c:pt>
                <c:pt idx="2">
                  <c:v>4.4000000000000004</c:v>
                </c:pt>
                <c:pt idx="3">
                  <c:v>0.4</c:v>
                </c:pt>
                <c:pt idx="4">
                  <c:v>0.3</c:v>
                </c:pt>
                <c:pt idx="5">
                  <c:v>0.5</c:v>
                </c:pt>
                <c:pt idx="6">
                  <c:v>2.9</c:v>
                </c:pt>
                <c:pt idx="7">
                  <c:v>1.2</c:v>
                </c:pt>
              </c:numCache>
            </c:numRef>
          </c:val>
          <c:extLst>
            <c:ext xmlns:c16="http://schemas.microsoft.com/office/drawing/2014/chart" uri="{C3380CC4-5D6E-409C-BE32-E72D297353CC}">
              <c16:uniqueId val="{00000010-E085-4C95-9CB2-C5762D71E99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7. Consolidated P&amp;L'!A1"/><Relationship Id="rId13" Type="http://schemas.openxmlformats.org/officeDocument/2006/relationships/hyperlink" Target="#'2.EDF Ren. installed capacity'!A1"/><Relationship Id="rId3" Type="http://schemas.openxmlformats.org/officeDocument/2006/relationships/hyperlink" Target="#'Glossary &amp; methodology'!A1"/><Relationship Id="rId7" Type="http://schemas.openxmlformats.org/officeDocument/2006/relationships/hyperlink" Target="#'8.Balance sheet'!A1"/><Relationship Id="rId12" Type="http://schemas.openxmlformats.org/officeDocument/2006/relationships/hyperlink" Target="#'3.Power Plants List'!A1"/><Relationship Id="rId2" Type="http://schemas.openxmlformats.org/officeDocument/2006/relationships/hyperlink" Target="#'1.Group installed capacity'!A1"/><Relationship Id="rId1" Type="http://schemas.openxmlformats.org/officeDocument/2006/relationships/image" Target="../media/image1.jpeg"/><Relationship Id="rId6" Type="http://schemas.openxmlformats.org/officeDocument/2006/relationships/hyperlink" Target="#'9.Provisions'!A1"/><Relationship Id="rId11" Type="http://schemas.openxmlformats.org/officeDocument/2006/relationships/hyperlink" Target="#'4.Group generation '!A1"/><Relationship Id="rId5" Type="http://schemas.openxmlformats.org/officeDocument/2006/relationships/hyperlink" Target="#'10.Investments '!A1"/><Relationship Id="rId15" Type="http://schemas.openxmlformats.org/officeDocument/2006/relationships/image" Target="../media/image3.svg"/><Relationship Id="rId10" Type="http://schemas.openxmlformats.org/officeDocument/2006/relationships/hyperlink" Target="#'5.CO2 emissions'!A1"/><Relationship Id="rId4" Type="http://schemas.openxmlformats.org/officeDocument/2006/relationships/hyperlink" Target="#'11.Scope of consolidation'!A1"/><Relationship Id="rId9" Type="http://schemas.openxmlformats.org/officeDocument/2006/relationships/hyperlink" Target="#'6.Sales to EBIT'!A1"/><Relationship Id="rId1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sv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102693</xdr:colOff>
      <xdr:row>43</xdr:row>
      <xdr:rowOff>136776</xdr:rowOff>
    </xdr:to>
    <xdr:pic>
      <xdr:nvPicPr>
        <xdr:cNvPr id="37" name="Image 36" descr="Une image contenant eau, extérieur, nature, montagne&#10;&#10;Description générée automatiquement">
          <a:extLst>
            <a:ext uri="{FF2B5EF4-FFF2-40B4-BE49-F238E27FC236}">
              <a16:creationId xmlns:a16="http://schemas.microsoft.com/office/drawing/2014/main" id="{28EB34A2-0C62-4731-A287-20DD4C40B7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8130920" cy="10198640"/>
        </a:xfrm>
        <a:prstGeom prst="rect">
          <a:avLst/>
        </a:prstGeom>
      </xdr:spPr>
    </xdr:pic>
    <xdr:clientData/>
  </xdr:twoCellAnchor>
  <xdr:twoCellAnchor>
    <xdr:from>
      <xdr:col>1</xdr:col>
      <xdr:colOff>282287</xdr:colOff>
      <xdr:row>6</xdr:row>
      <xdr:rowOff>198582</xdr:rowOff>
    </xdr:from>
    <xdr:to>
      <xdr:col>11</xdr:col>
      <xdr:colOff>367435</xdr:colOff>
      <xdr:row>9</xdr:row>
      <xdr:rowOff>223232</xdr:rowOff>
    </xdr:to>
    <xdr:sp macro="" textlink="">
      <xdr:nvSpPr>
        <xdr:cNvPr id="3" name="ZoneTexte 7">
          <a:extLst>
            <a:ext uri="{FF2B5EF4-FFF2-40B4-BE49-F238E27FC236}">
              <a16:creationId xmlns:a16="http://schemas.microsoft.com/office/drawing/2014/main" id="{00000000-0008-0000-0000-000003000000}"/>
            </a:ext>
          </a:extLst>
        </xdr:cNvPr>
        <xdr:cNvSpPr txBox="1">
          <a:spLocks noChangeArrowheads="1"/>
        </xdr:cNvSpPr>
      </xdr:nvSpPr>
      <xdr:spPr bwMode="auto">
        <a:xfrm>
          <a:off x="542060" y="1687946"/>
          <a:ext cx="7670511" cy="803968"/>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4500" b="0">
              <a:solidFill>
                <a:schemeClr val="bg1"/>
              </a:solidFill>
              <a:latin typeface="Arial (Corps)"/>
            </a:rPr>
            <a:t>ANALYST</a:t>
          </a:r>
          <a:r>
            <a:rPr lang="fr-FR" sz="4500" b="0" baseline="0">
              <a:solidFill>
                <a:schemeClr val="bg1"/>
              </a:solidFill>
              <a:latin typeface="Arial (Corps)"/>
            </a:rPr>
            <a:t> PACK 2021</a:t>
          </a:r>
          <a:endParaRPr lang="fr-FR" sz="4500" b="0">
            <a:solidFill>
              <a:schemeClr val="bg1"/>
            </a:solidFill>
            <a:latin typeface="Arial (Corps)"/>
          </a:endParaRPr>
        </a:p>
      </xdr:txBody>
    </xdr:sp>
    <xdr:clientData/>
  </xdr:twoCellAnchor>
  <xdr:twoCellAnchor>
    <xdr:from>
      <xdr:col>0</xdr:col>
      <xdr:colOff>19050</xdr:colOff>
      <xdr:row>46</xdr:row>
      <xdr:rowOff>123825</xdr:rowOff>
    </xdr:from>
    <xdr:to>
      <xdr:col>25</xdr:col>
      <xdr:colOff>412750</xdr:colOff>
      <xdr:row>75</xdr:row>
      <xdr:rowOff>76200</xdr:rowOff>
    </xdr:to>
    <xdr:sp macro="" textlink="">
      <xdr:nvSpPr>
        <xdr:cNvPr id="17" name="Espace réservé du contenu 2">
          <a:extLst>
            <a:ext uri="{FF2B5EF4-FFF2-40B4-BE49-F238E27FC236}">
              <a16:creationId xmlns:a16="http://schemas.microsoft.com/office/drawing/2014/main" id="{00000000-0008-0000-0000-000011000000}"/>
            </a:ext>
          </a:extLst>
        </xdr:cNvPr>
        <xdr:cNvSpPr txBox="1">
          <a:spLocks/>
        </xdr:cNvSpPr>
      </xdr:nvSpPr>
      <xdr:spPr>
        <a:xfrm>
          <a:off x="19050" y="10982325"/>
          <a:ext cx="19043650" cy="6315075"/>
        </a:xfrm>
        <a:prstGeom prst="round1Rect">
          <a:avLst>
            <a:gd name="adj" fmla="val 12368"/>
          </a:avLst>
        </a:prstGeom>
        <a:solidFill>
          <a:srgbClr val="EAEAEA"/>
        </a:solidFill>
      </xdr:spPr>
      <xdr:txBody>
        <a:bodyPr vert="horz" wrap="square" lIns="91440" tIns="45720" rIns="91440" bIns="45720" rtlCol="0" anchor="ctr" anchorCtr="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noProof="0">
            <a:ln>
              <a:noFill/>
            </a:ln>
            <a:solidFill>
              <a:srgbClr val="001A70"/>
            </a:solidFill>
            <a:effectLst/>
            <a:uLnTx/>
            <a:uFillTx/>
            <a:latin typeface="Arial" panose="020B0604020202020204" pitchFamily="34" charset="0"/>
            <a:ea typeface="+mn-ea"/>
            <a:cs typeface="Arial" panose="020B0604020202020204" pitchFamily="34" charset="0"/>
          </a:endParaRPr>
        </a:p>
        <a:p>
          <a:pPr rtl="0" eaLnBrk="1" latinLnBrk="0" hangingPunct="1"/>
          <a:r>
            <a:rPr lang="en-GB" sz="1800" kern="1200">
              <a:solidFill>
                <a:schemeClr val="tx1"/>
              </a:solidFill>
              <a:effectLst/>
              <a:latin typeface="+mn-lt"/>
              <a:ea typeface="+mn-ea"/>
              <a:cs typeface="+mn-cs"/>
            </a:rPr>
            <a:t>This presentation is for information purposes only and does not constitute an offer or solicitation to sell or buy instruments, part of the company or the assets described here, in the US or any other country.</a:t>
          </a:r>
        </a:p>
        <a:p>
          <a:pPr rtl="0" eaLnBrk="1" latinLnBrk="0" hangingPunct="1"/>
          <a:endParaRPr lang="fr-FR">
            <a:effectLst/>
          </a:endParaRPr>
        </a:p>
        <a:p>
          <a:pPr rtl="0" eaLnBrk="1" latinLnBrk="0" hangingPunct="1"/>
          <a:r>
            <a:rPr lang="en-GB" sz="1800" kern="1200">
              <a:solidFill>
                <a:schemeClr val="tx1"/>
              </a:solidFill>
              <a:effectLst/>
              <a:latin typeface="+mn-lt"/>
              <a:ea typeface="+mn-ea"/>
              <a:cs typeface="+mn-cs"/>
            </a:rPr>
            <a:t>This presentation contains forward-looking statements or information. While EDF believes that the expectations reflected in these forward-looking statements are based on reasonable assumptions at the time they were made, these assumptions are fundamentally uncertain and imply a certain amount of risk and uncertainty which is beyond the control of EDF. As a result, EDF cannot guarantee that these assumptions will materialise Future events and actual financial and other outcomes may differ materially from the assumptions used in these forward-looking statements, including, and not limited to, potential timing differences and the completion of transactions described therein.</a:t>
          </a:r>
        </a:p>
        <a:p>
          <a:pPr rtl="0" eaLnBrk="1" latinLnBrk="0" hangingPunct="1"/>
          <a:endParaRPr lang="fr-FR">
            <a:effectLst/>
          </a:endParaRPr>
        </a:p>
        <a:p>
          <a:pPr rtl="0" eaLnBrk="1" latinLnBrk="0" hangingPunct="1"/>
          <a:r>
            <a:rPr lang="en-GB" sz="1800" kern="1200">
              <a:solidFill>
                <a:schemeClr val="tx1"/>
              </a:solidFill>
              <a:effectLst/>
              <a:latin typeface="+mn-lt"/>
              <a:ea typeface="+mn-ea"/>
              <a:cs typeface="+mn-cs"/>
            </a:rPr>
            <a:t>Risks and uncertainties (notably linked to the economic, financial, competition, regulatory and climate backdrop) may include changes in economic and business trends, regulations, as well as those described or identified in the publicly-available documents filed by EDF with the French financial markets authority (AMF), including those presented in Section 2.2 “Risks to which the Group is exposed” of the EDF Universal Registration Document (URD) filed with the AMF on 15 March 2021 (under number D.21-0121), which may be consulted on the AMF website at </a:t>
          </a:r>
          <a:r>
            <a:rPr lang="en-GB" sz="1800" kern="1200">
              <a:solidFill>
                <a:schemeClr val="tx1"/>
              </a:solidFill>
              <a:effectLst/>
              <a:latin typeface="+mn-lt"/>
              <a:ea typeface="+mn-ea"/>
              <a:cs typeface="+mn-cs"/>
              <a:hlinkClick xmlns:r="http://schemas.openxmlformats.org/officeDocument/2006/relationships" r:id=""/>
            </a:rPr>
            <a:t>www.amf-france.org</a:t>
          </a:r>
          <a:r>
            <a:rPr lang="en-GB" sz="1800" kern="1200">
              <a:solidFill>
                <a:schemeClr val="tx1"/>
              </a:solidFill>
              <a:effectLst/>
              <a:latin typeface="+mn-lt"/>
              <a:ea typeface="+mn-ea"/>
              <a:cs typeface="+mn-cs"/>
            </a:rPr>
            <a:t> or on the EDF website at </a:t>
          </a:r>
          <a:r>
            <a:rPr lang="en-GB" sz="1800" kern="1200">
              <a:solidFill>
                <a:schemeClr val="tx1"/>
              </a:solidFill>
              <a:effectLst/>
              <a:latin typeface="+mn-lt"/>
              <a:ea typeface="+mn-ea"/>
              <a:cs typeface="+mn-cs"/>
              <a:hlinkClick xmlns:r="http://schemas.openxmlformats.org/officeDocument/2006/relationships" r:id=""/>
            </a:rPr>
            <a:t>www.edf.fr</a:t>
          </a:r>
          <a:r>
            <a:rPr lang="en-GB" sz="1800" kern="1200">
              <a:solidFill>
                <a:schemeClr val="tx1"/>
              </a:solidFill>
              <a:effectLst/>
              <a:latin typeface="+mn-lt"/>
              <a:ea typeface="+mn-ea"/>
              <a:cs typeface="+mn-cs"/>
            </a:rPr>
            <a:t> as well as the management report as of end-December 2021, which is also available on the EDF website.  </a:t>
          </a:r>
        </a:p>
        <a:p>
          <a:pPr rtl="0" eaLnBrk="1" latinLnBrk="0" hangingPunct="1"/>
          <a:endParaRPr lang="fr-FR">
            <a:effectLst/>
          </a:endParaRPr>
        </a:p>
        <a:p>
          <a:pPr rtl="0" eaLnBrk="1" latinLnBrk="0" hangingPunct="1"/>
          <a:r>
            <a:rPr lang="en-GB" sz="1800" kern="1200">
              <a:solidFill>
                <a:schemeClr val="tx1"/>
              </a:solidFill>
              <a:effectLst/>
              <a:latin typeface="+mn-lt"/>
              <a:ea typeface="+mn-ea"/>
              <a:cs typeface="+mn-cs"/>
            </a:rPr>
            <a:t>EDF does not undertake nor does it have any obligation to update forward-looking information contained in this presentation to reflect any unexpected events or circumstances arising after the date of this presentation.</a:t>
          </a:r>
          <a:endParaRPr lang="fr-FR">
            <a:effectLst/>
          </a:endParaRPr>
        </a:p>
      </xdr:txBody>
    </xdr:sp>
    <xdr:clientData/>
  </xdr:twoCellAnchor>
  <xdr:twoCellAnchor>
    <xdr:from>
      <xdr:col>0</xdr:col>
      <xdr:colOff>0</xdr:colOff>
      <xdr:row>47</xdr:row>
      <xdr:rowOff>92075</xdr:rowOff>
    </xdr:from>
    <xdr:to>
      <xdr:col>15</xdr:col>
      <xdr:colOff>128350</xdr:colOff>
      <xdr:row>49</xdr:row>
      <xdr:rowOff>73025</xdr:rowOff>
    </xdr:to>
    <xdr:sp macro="" textlink="">
      <xdr:nvSpPr>
        <xdr:cNvPr id="18" name="Titre 1">
          <a:extLst>
            <a:ext uri="{FF2B5EF4-FFF2-40B4-BE49-F238E27FC236}">
              <a16:creationId xmlns:a16="http://schemas.microsoft.com/office/drawing/2014/main" id="{00000000-0008-0000-0000-000012000000}"/>
            </a:ext>
          </a:extLst>
        </xdr:cNvPr>
        <xdr:cNvSpPr>
          <a:spLocks noGrp="1"/>
        </xdr:cNvSpPr>
      </xdr:nvSpPr>
      <xdr:spPr>
        <a:xfrm>
          <a:off x="0" y="10883900"/>
          <a:ext cx="11148775" cy="361950"/>
        </a:xfrm>
        <a:prstGeom prst="rect">
          <a:avLst/>
        </a:prstGeom>
      </xdr:spPr>
      <xdr:txBody>
        <a:bodyPr vert="horz" wrap="square" lIns="91440" tIns="45720" rIns="91440" bIns="45720" rtlCol="0" anchor="t" anchorCtr="0">
          <a:noAutofit/>
        </a:bodyPr>
        <a:lstStyle>
          <a:lvl1pPr algn="l" defTabSz="914400" rtl="0" eaLnBrk="1" latinLnBrk="0" hangingPunct="1">
            <a:lnSpc>
              <a:spcPct val="90000"/>
            </a:lnSpc>
            <a:spcBef>
              <a:spcPct val="0"/>
            </a:spcBef>
            <a:buNone/>
            <a:defRPr sz="2500" b="1" kern="1200" cap="all" baseline="0">
              <a:solidFill>
                <a:schemeClr val="tx2"/>
              </a:solidFill>
              <a:latin typeface="+mj-lt"/>
              <a:ea typeface="+mj-ea"/>
              <a:cs typeface="+mj-cs"/>
            </a:defRPr>
          </a:lvl1pPr>
        </a:lstStyle>
        <a:p>
          <a:r>
            <a:rPr lang="en-GB">
              <a:solidFill>
                <a:schemeClr val="accent3"/>
              </a:solidFill>
              <a:latin typeface="Arial" panose="020B0604020202020204" pitchFamily="34" charset="0"/>
              <a:cs typeface="Arial" panose="020B0604020202020204" pitchFamily="34" charset="0"/>
            </a:rPr>
            <a:t>DISclaimer</a:t>
          </a:r>
          <a:endParaRPr lang="fr-FR">
            <a:solidFill>
              <a:schemeClr val="accent3"/>
            </a:solidFill>
            <a:latin typeface="Arial" panose="020B0604020202020204" pitchFamily="34" charset="0"/>
            <a:cs typeface="Arial" panose="020B0604020202020204" pitchFamily="34" charset="0"/>
          </a:endParaRPr>
        </a:p>
      </xdr:txBody>
    </xdr:sp>
    <xdr:clientData/>
  </xdr:twoCellAnchor>
  <xdr:twoCellAnchor>
    <xdr:from>
      <xdr:col>1</xdr:col>
      <xdr:colOff>576695</xdr:colOff>
      <xdr:row>10</xdr:row>
      <xdr:rowOff>95249</xdr:rowOff>
    </xdr:from>
    <xdr:to>
      <xdr:col>11</xdr:col>
      <xdr:colOff>664729</xdr:colOff>
      <xdr:row>11</xdr:row>
      <xdr:rowOff>178121</xdr:rowOff>
    </xdr:to>
    <xdr:sp macro="" textlink="">
      <xdr:nvSpPr>
        <xdr:cNvPr id="20" name="ZoneTexte 7">
          <a:hlinkClick xmlns:r="http://schemas.openxmlformats.org/officeDocument/2006/relationships" r:id="rId2"/>
          <a:extLst>
            <a:ext uri="{FF2B5EF4-FFF2-40B4-BE49-F238E27FC236}">
              <a16:creationId xmlns:a16="http://schemas.microsoft.com/office/drawing/2014/main" id="{00000000-0008-0000-0000-000014000000}"/>
            </a:ext>
          </a:extLst>
        </xdr:cNvPr>
        <xdr:cNvSpPr txBox="1">
          <a:spLocks noChangeArrowheads="1"/>
        </xdr:cNvSpPr>
      </xdr:nvSpPr>
      <xdr:spPr bwMode="auto">
        <a:xfrm>
          <a:off x="836468" y="2623704"/>
          <a:ext cx="7673397" cy="342644"/>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1.</a:t>
          </a:r>
          <a:r>
            <a:rPr lang="fr-FR" sz="1600" b="0" baseline="0">
              <a:solidFill>
                <a:schemeClr val="bg1"/>
              </a:solidFill>
              <a:latin typeface="Arial (Corps)"/>
            </a:rPr>
            <a:t> Group installed capacity</a:t>
          </a:r>
          <a:endParaRPr lang="fr-FR" sz="1600" b="0">
            <a:solidFill>
              <a:schemeClr val="bg1"/>
            </a:solidFill>
            <a:latin typeface="Arial (Corps)"/>
          </a:endParaRPr>
        </a:p>
      </xdr:txBody>
    </xdr:sp>
    <xdr:clientData/>
  </xdr:twoCellAnchor>
  <xdr:twoCellAnchor>
    <xdr:from>
      <xdr:col>1</xdr:col>
      <xdr:colOff>576695</xdr:colOff>
      <xdr:row>30</xdr:row>
      <xdr:rowOff>98714</xdr:rowOff>
    </xdr:from>
    <xdr:to>
      <xdr:col>11</xdr:col>
      <xdr:colOff>664729</xdr:colOff>
      <xdr:row>31</xdr:row>
      <xdr:rowOff>188513</xdr:rowOff>
    </xdr:to>
    <xdr:sp macro="" textlink="">
      <xdr:nvSpPr>
        <xdr:cNvPr id="21" name="ZoneTexte 7">
          <a:hlinkClick xmlns:r="http://schemas.openxmlformats.org/officeDocument/2006/relationships" r:id="rId3"/>
          <a:extLst>
            <a:ext uri="{FF2B5EF4-FFF2-40B4-BE49-F238E27FC236}">
              <a16:creationId xmlns:a16="http://schemas.microsoft.com/office/drawing/2014/main" id="{00000000-0008-0000-0000-000015000000}"/>
            </a:ext>
          </a:extLst>
        </xdr:cNvPr>
        <xdr:cNvSpPr txBox="1">
          <a:spLocks noChangeArrowheads="1"/>
        </xdr:cNvSpPr>
      </xdr:nvSpPr>
      <xdr:spPr bwMode="auto">
        <a:xfrm>
          <a:off x="836468" y="7614805"/>
          <a:ext cx="7673397" cy="349572"/>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Glossary &amp;</a:t>
          </a:r>
          <a:r>
            <a:rPr lang="fr-FR" sz="1600" b="0" baseline="0">
              <a:solidFill>
                <a:schemeClr val="bg1"/>
              </a:solidFill>
              <a:latin typeface="Arial (Corps)"/>
            </a:rPr>
            <a:t> Methodology</a:t>
          </a:r>
          <a:endParaRPr lang="fr-FR" sz="1600" b="0">
            <a:solidFill>
              <a:schemeClr val="bg1"/>
            </a:solidFill>
            <a:latin typeface="Arial (Corps)"/>
          </a:endParaRPr>
        </a:p>
      </xdr:txBody>
    </xdr:sp>
    <xdr:clientData/>
  </xdr:twoCellAnchor>
  <xdr:twoCellAnchor>
    <xdr:from>
      <xdr:col>1</xdr:col>
      <xdr:colOff>576695</xdr:colOff>
      <xdr:row>26</xdr:row>
      <xdr:rowOff>116898</xdr:rowOff>
    </xdr:from>
    <xdr:to>
      <xdr:col>11</xdr:col>
      <xdr:colOff>664729</xdr:colOff>
      <xdr:row>28</xdr:row>
      <xdr:rowOff>35247</xdr:rowOff>
    </xdr:to>
    <xdr:sp macro="" textlink="">
      <xdr:nvSpPr>
        <xdr:cNvPr id="22" name="ZoneTexte 7">
          <a:hlinkClick xmlns:r="http://schemas.openxmlformats.org/officeDocument/2006/relationships" r:id="rId4"/>
          <a:extLst>
            <a:ext uri="{FF2B5EF4-FFF2-40B4-BE49-F238E27FC236}">
              <a16:creationId xmlns:a16="http://schemas.microsoft.com/office/drawing/2014/main" id="{00000000-0008-0000-0000-000016000000}"/>
            </a:ext>
          </a:extLst>
        </xdr:cNvPr>
        <xdr:cNvSpPr txBox="1">
          <a:spLocks noChangeArrowheads="1"/>
        </xdr:cNvSpPr>
      </xdr:nvSpPr>
      <xdr:spPr bwMode="auto">
        <a:xfrm>
          <a:off x="836468" y="6801716"/>
          <a:ext cx="7673397" cy="368622"/>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11. Scope of consolidation</a:t>
          </a:r>
        </a:p>
      </xdr:txBody>
    </xdr:sp>
    <xdr:clientData/>
  </xdr:twoCellAnchor>
  <xdr:twoCellAnchor>
    <xdr:from>
      <xdr:col>1</xdr:col>
      <xdr:colOff>576695</xdr:colOff>
      <xdr:row>24</xdr:row>
      <xdr:rowOff>225136</xdr:rowOff>
    </xdr:from>
    <xdr:to>
      <xdr:col>11</xdr:col>
      <xdr:colOff>664729</xdr:colOff>
      <xdr:row>26</xdr:row>
      <xdr:rowOff>64688</xdr:rowOff>
    </xdr:to>
    <xdr:sp macro="" textlink="">
      <xdr:nvSpPr>
        <xdr:cNvPr id="23" name="ZoneTexte 7">
          <a:hlinkClick xmlns:r="http://schemas.openxmlformats.org/officeDocument/2006/relationships" r:id="rId5"/>
          <a:extLst>
            <a:ext uri="{FF2B5EF4-FFF2-40B4-BE49-F238E27FC236}">
              <a16:creationId xmlns:a16="http://schemas.microsoft.com/office/drawing/2014/main" id="{00000000-0008-0000-0000-000017000000}"/>
            </a:ext>
          </a:extLst>
        </xdr:cNvPr>
        <xdr:cNvSpPr txBox="1">
          <a:spLocks noChangeArrowheads="1"/>
        </xdr:cNvSpPr>
      </xdr:nvSpPr>
      <xdr:spPr bwMode="auto">
        <a:xfrm>
          <a:off x="836468" y="6390409"/>
          <a:ext cx="7673397" cy="35909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10. Investments</a:t>
          </a:r>
        </a:p>
      </xdr:txBody>
    </xdr:sp>
    <xdr:clientData/>
  </xdr:twoCellAnchor>
  <xdr:twoCellAnchor>
    <xdr:from>
      <xdr:col>1</xdr:col>
      <xdr:colOff>576695</xdr:colOff>
      <xdr:row>23</xdr:row>
      <xdr:rowOff>102178</xdr:rowOff>
    </xdr:from>
    <xdr:to>
      <xdr:col>11</xdr:col>
      <xdr:colOff>664729</xdr:colOff>
      <xdr:row>24</xdr:row>
      <xdr:rowOff>182452</xdr:rowOff>
    </xdr:to>
    <xdr:sp macro="" textlink="">
      <xdr:nvSpPr>
        <xdr:cNvPr id="24" name="ZoneTexte 7">
          <a:hlinkClick xmlns:r="http://schemas.openxmlformats.org/officeDocument/2006/relationships" r:id="rId6"/>
          <a:extLst>
            <a:ext uri="{FF2B5EF4-FFF2-40B4-BE49-F238E27FC236}">
              <a16:creationId xmlns:a16="http://schemas.microsoft.com/office/drawing/2014/main" id="{00000000-0008-0000-0000-000018000000}"/>
            </a:ext>
          </a:extLst>
        </xdr:cNvPr>
        <xdr:cNvSpPr txBox="1">
          <a:spLocks noChangeArrowheads="1"/>
        </xdr:cNvSpPr>
      </xdr:nvSpPr>
      <xdr:spPr bwMode="auto">
        <a:xfrm>
          <a:off x="836468" y="6007678"/>
          <a:ext cx="7673397" cy="34004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9. Provisions</a:t>
          </a:r>
        </a:p>
      </xdr:txBody>
    </xdr:sp>
    <xdr:clientData/>
  </xdr:twoCellAnchor>
  <xdr:twoCellAnchor>
    <xdr:from>
      <xdr:col>1</xdr:col>
      <xdr:colOff>576695</xdr:colOff>
      <xdr:row>21</xdr:row>
      <xdr:rowOff>230332</xdr:rowOff>
    </xdr:from>
    <xdr:to>
      <xdr:col>11</xdr:col>
      <xdr:colOff>664729</xdr:colOff>
      <xdr:row>23</xdr:row>
      <xdr:rowOff>62957</xdr:rowOff>
    </xdr:to>
    <xdr:sp macro="" textlink="">
      <xdr:nvSpPr>
        <xdr:cNvPr id="25" name="ZoneTexte 7">
          <a:hlinkClick xmlns:r="http://schemas.openxmlformats.org/officeDocument/2006/relationships" r:id="rId7"/>
          <a:extLst>
            <a:ext uri="{FF2B5EF4-FFF2-40B4-BE49-F238E27FC236}">
              <a16:creationId xmlns:a16="http://schemas.microsoft.com/office/drawing/2014/main" id="{00000000-0008-0000-0000-000019000000}"/>
            </a:ext>
          </a:extLst>
        </xdr:cNvPr>
        <xdr:cNvSpPr txBox="1">
          <a:spLocks noChangeArrowheads="1"/>
        </xdr:cNvSpPr>
      </xdr:nvSpPr>
      <xdr:spPr bwMode="auto">
        <a:xfrm>
          <a:off x="836468" y="5616287"/>
          <a:ext cx="7673397" cy="352170"/>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8. Consolidated balance sheet</a:t>
          </a:r>
        </a:p>
      </xdr:txBody>
    </xdr:sp>
    <xdr:clientData/>
  </xdr:twoCellAnchor>
  <xdr:twoCellAnchor>
    <xdr:from>
      <xdr:col>1</xdr:col>
      <xdr:colOff>576695</xdr:colOff>
      <xdr:row>20</xdr:row>
      <xdr:rowOff>39833</xdr:rowOff>
    </xdr:from>
    <xdr:to>
      <xdr:col>11</xdr:col>
      <xdr:colOff>664729</xdr:colOff>
      <xdr:row>21</xdr:row>
      <xdr:rowOff>129632</xdr:rowOff>
    </xdr:to>
    <xdr:sp macro="" textlink="">
      <xdr:nvSpPr>
        <xdr:cNvPr id="26" name="ZoneTexte 7">
          <a:hlinkClick xmlns:r="http://schemas.openxmlformats.org/officeDocument/2006/relationships" r:id="rId8"/>
          <a:extLst>
            <a:ext uri="{FF2B5EF4-FFF2-40B4-BE49-F238E27FC236}">
              <a16:creationId xmlns:a16="http://schemas.microsoft.com/office/drawing/2014/main" id="{00000000-0008-0000-0000-00001A000000}"/>
            </a:ext>
          </a:extLst>
        </xdr:cNvPr>
        <xdr:cNvSpPr txBox="1">
          <a:spLocks noChangeArrowheads="1"/>
        </xdr:cNvSpPr>
      </xdr:nvSpPr>
      <xdr:spPr bwMode="auto">
        <a:xfrm>
          <a:off x="836468" y="5166015"/>
          <a:ext cx="7673397" cy="349572"/>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7. Consolidated income statement</a:t>
          </a:r>
        </a:p>
      </xdr:txBody>
    </xdr:sp>
    <xdr:clientData/>
  </xdr:twoCellAnchor>
  <xdr:twoCellAnchor>
    <xdr:from>
      <xdr:col>1</xdr:col>
      <xdr:colOff>576695</xdr:colOff>
      <xdr:row>18</xdr:row>
      <xdr:rowOff>158461</xdr:rowOff>
    </xdr:from>
    <xdr:to>
      <xdr:col>11</xdr:col>
      <xdr:colOff>664729</xdr:colOff>
      <xdr:row>20</xdr:row>
      <xdr:rowOff>610</xdr:rowOff>
    </xdr:to>
    <xdr:sp macro="" textlink="">
      <xdr:nvSpPr>
        <xdr:cNvPr id="27" name="ZoneTexte 7">
          <a:hlinkClick xmlns:r="http://schemas.openxmlformats.org/officeDocument/2006/relationships" r:id="rId9"/>
          <a:extLst>
            <a:ext uri="{FF2B5EF4-FFF2-40B4-BE49-F238E27FC236}">
              <a16:creationId xmlns:a16="http://schemas.microsoft.com/office/drawing/2014/main" id="{00000000-0008-0000-0000-00001B000000}"/>
            </a:ext>
          </a:extLst>
        </xdr:cNvPr>
        <xdr:cNvSpPr txBox="1">
          <a:spLocks noChangeArrowheads="1"/>
        </xdr:cNvSpPr>
      </xdr:nvSpPr>
      <xdr:spPr bwMode="auto">
        <a:xfrm>
          <a:off x="836468" y="4765097"/>
          <a:ext cx="7673397" cy="361695"/>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6. From</a:t>
          </a:r>
          <a:r>
            <a:rPr lang="fr-FR" sz="1600" b="0" baseline="0">
              <a:solidFill>
                <a:schemeClr val="bg1"/>
              </a:solidFill>
              <a:latin typeface="Arial (Corps)"/>
            </a:rPr>
            <a:t> sales to EBIT by reporting segment</a:t>
          </a:r>
          <a:endParaRPr lang="fr-FR" sz="1600" b="0">
            <a:solidFill>
              <a:schemeClr val="bg1"/>
            </a:solidFill>
            <a:latin typeface="Arial (Corps)"/>
          </a:endParaRPr>
        </a:p>
      </xdr:txBody>
    </xdr:sp>
    <xdr:clientData/>
  </xdr:twoCellAnchor>
  <xdr:twoCellAnchor>
    <xdr:from>
      <xdr:col>1</xdr:col>
      <xdr:colOff>576695</xdr:colOff>
      <xdr:row>17</xdr:row>
      <xdr:rowOff>19051</xdr:rowOff>
    </xdr:from>
    <xdr:to>
      <xdr:col>11</xdr:col>
      <xdr:colOff>664729</xdr:colOff>
      <xdr:row>18</xdr:row>
      <xdr:rowOff>101923</xdr:rowOff>
    </xdr:to>
    <xdr:sp macro="" textlink="">
      <xdr:nvSpPr>
        <xdr:cNvPr id="28" name="ZoneTexte 7">
          <a:hlinkClick xmlns:r="http://schemas.openxmlformats.org/officeDocument/2006/relationships" r:id="rId10"/>
          <a:extLst>
            <a:ext uri="{FF2B5EF4-FFF2-40B4-BE49-F238E27FC236}">
              <a16:creationId xmlns:a16="http://schemas.microsoft.com/office/drawing/2014/main" id="{00000000-0008-0000-0000-00001C000000}"/>
            </a:ext>
          </a:extLst>
        </xdr:cNvPr>
        <xdr:cNvSpPr txBox="1">
          <a:spLocks noChangeArrowheads="1"/>
        </xdr:cNvSpPr>
      </xdr:nvSpPr>
      <xdr:spPr bwMode="auto">
        <a:xfrm>
          <a:off x="836468" y="4365915"/>
          <a:ext cx="7673397" cy="342644"/>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5. CO</a:t>
          </a:r>
          <a:r>
            <a:rPr lang="fr-FR" sz="1600" b="0" baseline="-25000">
              <a:solidFill>
                <a:schemeClr val="bg1"/>
              </a:solidFill>
              <a:latin typeface="Arial (Corps)"/>
            </a:rPr>
            <a:t>2</a:t>
          </a:r>
          <a:r>
            <a:rPr lang="fr-FR" sz="1600" b="0" baseline="0">
              <a:solidFill>
                <a:schemeClr val="bg1"/>
              </a:solidFill>
              <a:latin typeface="Arial (Corps)"/>
            </a:rPr>
            <a:t> emissions</a:t>
          </a:r>
          <a:endParaRPr lang="fr-FR" sz="1600" b="0">
            <a:solidFill>
              <a:schemeClr val="bg1"/>
            </a:solidFill>
            <a:latin typeface="Arial (Corps)"/>
          </a:endParaRPr>
        </a:p>
      </xdr:txBody>
    </xdr:sp>
    <xdr:clientData/>
  </xdr:twoCellAnchor>
  <xdr:twoCellAnchor>
    <xdr:from>
      <xdr:col>1</xdr:col>
      <xdr:colOff>576695</xdr:colOff>
      <xdr:row>15</xdr:row>
      <xdr:rowOff>136812</xdr:rowOff>
    </xdr:from>
    <xdr:to>
      <xdr:col>11</xdr:col>
      <xdr:colOff>664729</xdr:colOff>
      <xdr:row>16</xdr:row>
      <xdr:rowOff>229209</xdr:rowOff>
    </xdr:to>
    <xdr:sp macro="" textlink="">
      <xdr:nvSpPr>
        <xdr:cNvPr id="29" name="ZoneTexte 7">
          <a:hlinkClick xmlns:r="http://schemas.openxmlformats.org/officeDocument/2006/relationships" r:id="rId11"/>
          <a:extLst>
            <a:ext uri="{FF2B5EF4-FFF2-40B4-BE49-F238E27FC236}">
              <a16:creationId xmlns:a16="http://schemas.microsoft.com/office/drawing/2014/main" id="{00000000-0008-0000-0000-00001D000000}"/>
            </a:ext>
          </a:extLst>
        </xdr:cNvPr>
        <xdr:cNvSpPr txBox="1">
          <a:spLocks noChangeArrowheads="1"/>
        </xdr:cNvSpPr>
      </xdr:nvSpPr>
      <xdr:spPr bwMode="auto">
        <a:xfrm>
          <a:off x="836468" y="3964130"/>
          <a:ext cx="7673397" cy="352170"/>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4.</a:t>
          </a:r>
          <a:r>
            <a:rPr lang="fr-FR" sz="1600" b="0" baseline="0">
              <a:solidFill>
                <a:schemeClr val="bg1"/>
              </a:solidFill>
              <a:latin typeface="Arial (Corps)"/>
            </a:rPr>
            <a:t> Group generation</a:t>
          </a:r>
          <a:endParaRPr lang="fr-FR" sz="1600" b="0">
            <a:solidFill>
              <a:schemeClr val="bg1"/>
            </a:solidFill>
            <a:latin typeface="Arial (Corps)"/>
          </a:endParaRPr>
        </a:p>
      </xdr:txBody>
    </xdr:sp>
    <xdr:clientData/>
  </xdr:twoCellAnchor>
  <xdr:twoCellAnchor>
    <xdr:from>
      <xdr:col>1</xdr:col>
      <xdr:colOff>576695</xdr:colOff>
      <xdr:row>13</xdr:row>
      <xdr:rowOff>192232</xdr:rowOff>
    </xdr:from>
    <xdr:to>
      <xdr:col>11</xdr:col>
      <xdr:colOff>664729</xdr:colOff>
      <xdr:row>15</xdr:row>
      <xdr:rowOff>8404</xdr:rowOff>
    </xdr:to>
    <xdr:sp macro="" textlink="">
      <xdr:nvSpPr>
        <xdr:cNvPr id="30" name="ZoneTexte 7">
          <a:hlinkClick xmlns:r="http://schemas.openxmlformats.org/officeDocument/2006/relationships" r:id="rId12"/>
          <a:extLst>
            <a:ext uri="{FF2B5EF4-FFF2-40B4-BE49-F238E27FC236}">
              <a16:creationId xmlns:a16="http://schemas.microsoft.com/office/drawing/2014/main" id="{00000000-0008-0000-0000-00001E000000}"/>
            </a:ext>
          </a:extLst>
        </xdr:cNvPr>
        <xdr:cNvSpPr txBox="1">
          <a:spLocks noChangeArrowheads="1"/>
        </xdr:cNvSpPr>
      </xdr:nvSpPr>
      <xdr:spPr bwMode="auto">
        <a:xfrm>
          <a:off x="836468" y="3500005"/>
          <a:ext cx="7673397" cy="33571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3. Power Plants List</a:t>
          </a:r>
          <a:r>
            <a:rPr lang="fr-FR" sz="1600" b="0" baseline="0">
              <a:solidFill>
                <a:schemeClr val="bg1"/>
              </a:solidFill>
              <a:latin typeface="Arial (Corps)"/>
            </a:rPr>
            <a:t> and net capacity consolidated</a:t>
          </a:r>
          <a:endParaRPr lang="fr-FR" sz="1600" b="0">
            <a:solidFill>
              <a:schemeClr val="bg1"/>
            </a:solidFill>
            <a:latin typeface="Arial (Corps)"/>
          </a:endParaRPr>
        </a:p>
      </xdr:txBody>
    </xdr:sp>
    <xdr:clientData/>
  </xdr:twoCellAnchor>
  <xdr:twoCellAnchor>
    <xdr:from>
      <xdr:col>1</xdr:col>
      <xdr:colOff>576695</xdr:colOff>
      <xdr:row>12</xdr:row>
      <xdr:rowOff>20782</xdr:rowOff>
    </xdr:from>
    <xdr:to>
      <xdr:col>11</xdr:col>
      <xdr:colOff>664729</xdr:colOff>
      <xdr:row>13</xdr:row>
      <xdr:rowOff>103654</xdr:rowOff>
    </xdr:to>
    <xdr:sp macro="" textlink="">
      <xdr:nvSpPr>
        <xdr:cNvPr id="31" name="ZoneTexte 7">
          <a:hlinkClick xmlns:r="http://schemas.openxmlformats.org/officeDocument/2006/relationships" r:id="rId13"/>
          <a:extLst>
            <a:ext uri="{FF2B5EF4-FFF2-40B4-BE49-F238E27FC236}">
              <a16:creationId xmlns:a16="http://schemas.microsoft.com/office/drawing/2014/main" id="{00000000-0008-0000-0000-00001F000000}"/>
            </a:ext>
          </a:extLst>
        </xdr:cNvPr>
        <xdr:cNvSpPr txBox="1">
          <a:spLocks noChangeArrowheads="1"/>
        </xdr:cNvSpPr>
      </xdr:nvSpPr>
      <xdr:spPr bwMode="auto">
        <a:xfrm>
          <a:off x="836468" y="3068782"/>
          <a:ext cx="7673397" cy="342645"/>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r>
            <a:rPr lang="fr-FR" sz="1600" b="0">
              <a:solidFill>
                <a:schemeClr val="bg1"/>
              </a:solidFill>
              <a:latin typeface="Arial (Corps)"/>
            </a:rPr>
            <a:t>2.</a:t>
          </a:r>
          <a:r>
            <a:rPr lang="fr-FR" sz="1600" b="0" baseline="0">
              <a:solidFill>
                <a:schemeClr val="bg1"/>
              </a:solidFill>
              <a:latin typeface="Arial (Corps)"/>
            </a:rPr>
            <a:t> EDF Renewables installed capacity</a:t>
          </a:r>
          <a:endParaRPr lang="fr-FR" sz="1600" b="0">
            <a:solidFill>
              <a:schemeClr val="bg1"/>
            </a:solidFill>
            <a:latin typeface="Arial (Corps)"/>
          </a:endParaRPr>
        </a:p>
      </xdr:txBody>
    </xdr:sp>
    <xdr:clientData/>
  </xdr:twoCellAnchor>
  <xdr:twoCellAnchor>
    <xdr:from>
      <xdr:col>0</xdr:col>
      <xdr:colOff>247650</xdr:colOff>
      <xdr:row>37</xdr:row>
      <xdr:rowOff>114301</xdr:rowOff>
    </xdr:from>
    <xdr:to>
      <xdr:col>11</xdr:col>
      <xdr:colOff>75911</xdr:colOff>
      <xdr:row>39</xdr:row>
      <xdr:rowOff>92398</xdr:rowOff>
    </xdr:to>
    <xdr:sp macro="" textlink="">
      <xdr:nvSpPr>
        <xdr:cNvPr id="32" name="ZoneTexte 7">
          <a:extLst>
            <a:ext uri="{FF2B5EF4-FFF2-40B4-BE49-F238E27FC236}">
              <a16:creationId xmlns:a16="http://schemas.microsoft.com/office/drawing/2014/main" id="{00000000-0008-0000-0000-000020000000}"/>
            </a:ext>
          </a:extLst>
        </xdr:cNvPr>
        <xdr:cNvSpPr txBox="1">
          <a:spLocks noChangeArrowheads="1"/>
        </xdr:cNvSpPr>
      </xdr:nvSpPr>
      <xdr:spPr bwMode="auto">
        <a:xfrm>
          <a:off x="247650" y="9258301"/>
          <a:ext cx="7810211" cy="359097"/>
        </a:xfrm>
        <a:prstGeom prst="rect">
          <a:avLst/>
        </a:prstGeom>
        <a:noFill/>
        <a:ln w="9525">
          <a:noFill/>
          <a:miter lim="800000"/>
          <a:headEnd/>
          <a:tailEnd/>
        </a:ln>
      </xdr:spPr>
      <xdr:txBody>
        <a:bodyPr wrap="square" lIns="121944" tIns="60972" rIns="0" bIns="60972">
          <a:spAutoFit/>
        </a:bodyPr>
        <a:lstStyle>
          <a:defPPr>
            <a:defRPr lang="fr-FR"/>
          </a:defPPr>
          <a:lvl1pPr marL="0" algn="l" defTabSz="1219444" rtl="0" eaLnBrk="1" latinLnBrk="0" hangingPunct="1">
            <a:defRPr sz="2400" kern="1200">
              <a:solidFill>
                <a:schemeClr val="tx1"/>
              </a:solidFill>
              <a:latin typeface="+mn-lt"/>
              <a:ea typeface="+mn-ea"/>
              <a:cs typeface="+mn-cs"/>
            </a:defRPr>
          </a:lvl1pPr>
          <a:lvl2pPr marL="609722" algn="l" defTabSz="1219444" rtl="0" eaLnBrk="1" latinLnBrk="0" hangingPunct="1">
            <a:defRPr sz="2400" kern="1200">
              <a:solidFill>
                <a:schemeClr val="tx1"/>
              </a:solidFill>
              <a:latin typeface="+mn-lt"/>
              <a:ea typeface="+mn-ea"/>
              <a:cs typeface="+mn-cs"/>
            </a:defRPr>
          </a:lvl2pPr>
          <a:lvl3pPr marL="1219444" algn="l" defTabSz="1219444" rtl="0" eaLnBrk="1" latinLnBrk="0" hangingPunct="1">
            <a:defRPr sz="2400" kern="1200">
              <a:solidFill>
                <a:schemeClr val="tx1"/>
              </a:solidFill>
              <a:latin typeface="+mn-lt"/>
              <a:ea typeface="+mn-ea"/>
              <a:cs typeface="+mn-cs"/>
            </a:defRPr>
          </a:lvl3pPr>
          <a:lvl4pPr marL="1829166" algn="l" defTabSz="1219444" rtl="0" eaLnBrk="1" latinLnBrk="0" hangingPunct="1">
            <a:defRPr sz="2400" kern="1200">
              <a:solidFill>
                <a:schemeClr val="tx1"/>
              </a:solidFill>
              <a:latin typeface="+mn-lt"/>
              <a:ea typeface="+mn-ea"/>
              <a:cs typeface="+mn-cs"/>
            </a:defRPr>
          </a:lvl4pPr>
          <a:lvl5pPr marL="2438888" algn="l" defTabSz="1219444" rtl="0" eaLnBrk="1" latinLnBrk="0" hangingPunct="1">
            <a:defRPr sz="2400" kern="1200">
              <a:solidFill>
                <a:schemeClr val="tx1"/>
              </a:solidFill>
              <a:latin typeface="+mn-lt"/>
              <a:ea typeface="+mn-ea"/>
              <a:cs typeface="+mn-cs"/>
            </a:defRPr>
          </a:lvl5pPr>
          <a:lvl6pPr marL="3048610" algn="l" defTabSz="1219444" rtl="0" eaLnBrk="1" latinLnBrk="0" hangingPunct="1">
            <a:defRPr sz="2400" kern="1200">
              <a:solidFill>
                <a:schemeClr val="tx1"/>
              </a:solidFill>
              <a:latin typeface="+mn-lt"/>
              <a:ea typeface="+mn-ea"/>
              <a:cs typeface="+mn-cs"/>
            </a:defRPr>
          </a:lvl6pPr>
          <a:lvl7pPr marL="3658332" algn="l" defTabSz="1219444" rtl="0" eaLnBrk="1" latinLnBrk="0" hangingPunct="1">
            <a:defRPr sz="2400" kern="1200">
              <a:solidFill>
                <a:schemeClr val="tx1"/>
              </a:solidFill>
              <a:latin typeface="+mn-lt"/>
              <a:ea typeface="+mn-ea"/>
              <a:cs typeface="+mn-cs"/>
            </a:defRPr>
          </a:lvl7pPr>
          <a:lvl8pPr marL="4268053" algn="l" defTabSz="1219444" rtl="0" eaLnBrk="1" latinLnBrk="0" hangingPunct="1">
            <a:defRPr sz="2400" kern="1200">
              <a:solidFill>
                <a:schemeClr val="tx1"/>
              </a:solidFill>
              <a:latin typeface="+mn-lt"/>
              <a:ea typeface="+mn-ea"/>
              <a:cs typeface="+mn-cs"/>
            </a:defRPr>
          </a:lvl8pPr>
          <a:lvl9pPr marL="4877775" algn="l" defTabSz="1219444" rtl="0" eaLnBrk="1" latinLnBrk="0" hangingPunct="1">
            <a:defRPr sz="2400" kern="1200">
              <a:solidFill>
                <a:schemeClr val="tx1"/>
              </a:solidFill>
              <a:latin typeface="+mn-lt"/>
              <a:ea typeface="+mn-ea"/>
              <a:cs typeface="+mn-cs"/>
            </a:defRPr>
          </a:lvl9pPr>
        </a:lstStyle>
        <a:p>
          <a:pPr algn="l"/>
          <a:endParaRPr lang="fr-FR" sz="1600" b="0">
            <a:solidFill>
              <a:schemeClr val="bg1"/>
            </a:solidFill>
            <a:latin typeface="Arial (Corps)"/>
          </a:endParaRPr>
        </a:p>
      </xdr:txBody>
    </xdr:sp>
    <xdr:clientData/>
  </xdr:twoCellAnchor>
  <xdr:twoCellAnchor editAs="oneCell">
    <xdr:from>
      <xdr:col>1</xdr:col>
      <xdr:colOff>347749</xdr:colOff>
      <xdr:row>2</xdr:row>
      <xdr:rowOff>110837</xdr:rowOff>
    </xdr:from>
    <xdr:to>
      <xdr:col>3</xdr:col>
      <xdr:colOff>482288</xdr:colOff>
      <xdr:row>5</xdr:row>
      <xdr:rowOff>149630</xdr:rowOff>
    </xdr:to>
    <xdr:pic>
      <xdr:nvPicPr>
        <xdr:cNvPr id="35" name="Graphique 6">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607522" y="630382"/>
          <a:ext cx="1658539" cy="74883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793</xdr:colOff>
      <xdr:row>4</xdr:row>
      <xdr:rowOff>119611</xdr:rowOff>
    </xdr:from>
    <xdr:ext cx="10394157" cy="2392708"/>
    <xdr:pic>
      <xdr:nvPicPr>
        <xdr:cNvPr id="2" name="Image 1" descr="FRISE4_NUC1_BL_RGB_300.jp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793" y="1384531"/>
          <a:ext cx="10394157" cy="2392708"/>
        </a:xfrm>
        <a:prstGeom prst="rect">
          <a:avLst/>
        </a:prstGeom>
      </xdr:spPr>
    </xdr:pic>
    <xdr:clientData/>
  </xdr:oneCellAnchor>
  <xdr:oneCellAnchor>
    <xdr:from>
      <xdr:col>0</xdr:col>
      <xdr:colOff>231479</xdr:colOff>
      <xdr:row>1</xdr:row>
      <xdr:rowOff>73319</xdr:rowOff>
    </xdr:from>
    <xdr:ext cx="1078820" cy="472276"/>
    <xdr:pic>
      <xdr:nvPicPr>
        <xdr:cNvPr id="3" name="Image 2" descr="EDF_Logo_blanc.png">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231479" y="263819"/>
          <a:ext cx="1078820" cy="47227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250032</xdr:colOff>
      <xdr:row>1</xdr:row>
      <xdr:rowOff>47625</xdr:rowOff>
    </xdr:from>
    <xdr:ext cx="1078820" cy="479934"/>
    <xdr:pic>
      <xdr:nvPicPr>
        <xdr:cNvPr id="3" name="Image 2" descr="EDF_Logo_blanc.png">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stretch>
          <a:fillRect/>
        </a:stretch>
      </xdr:blipFill>
      <xdr:spPr>
        <a:xfrm>
          <a:off x="250032" y="238125"/>
          <a:ext cx="1078820" cy="479934"/>
        </a:xfrm>
        <a:prstGeom prst="rect">
          <a:avLst/>
        </a:prstGeom>
      </xdr:spPr>
    </xdr:pic>
    <xdr:clientData/>
  </xdr:oneCellAnchor>
  <xdr:twoCellAnchor>
    <xdr:from>
      <xdr:col>4</xdr:col>
      <xdr:colOff>0</xdr:colOff>
      <xdr:row>15</xdr:row>
      <xdr:rowOff>0</xdr:rowOff>
    </xdr:from>
    <xdr:to>
      <xdr:col>4</xdr:col>
      <xdr:colOff>31378</xdr:colOff>
      <xdr:row>16</xdr:row>
      <xdr:rowOff>94130</xdr:rowOff>
    </xdr:to>
    <xdr:sp macro="" textlink="">
      <xdr:nvSpPr>
        <xdr:cNvPr id="4" name="ZoneTexte 3">
          <a:extLst>
            <a:ext uri="{FF2B5EF4-FFF2-40B4-BE49-F238E27FC236}">
              <a16:creationId xmlns:a16="http://schemas.microsoft.com/office/drawing/2014/main" id="{00000000-0008-0000-0A00-000004000000}"/>
            </a:ext>
          </a:extLst>
        </xdr:cNvPr>
        <xdr:cNvSpPr txBox="1"/>
      </xdr:nvSpPr>
      <xdr:spPr>
        <a:xfrm flipH="1">
          <a:off x="7848600" y="3352800"/>
          <a:ext cx="31378" cy="269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30</xdr:row>
      <xdr:rowOff>81430</xdr:rowOff>
    </xdr:from>
    <xdr:to>
      <xdr:col>4</xdr:col>
      <xdr:colOff>31378</xdr:colOff>
      <xdr:row>32</xdr:row>
      <xdr:rowOff>94130</xdr:rowOff>
    </xdr:to>
    <xdr:sp macro="" textlink="">
      <xdr:nvSpPr>
        <xdr:cNvPr id="15" name="ZoneTexte 14">
          <a:extLst>
            <a:ext uri="{FF2B5EF4-FFF2-40B4-BE49-F238E27FC236}">
              <a16:creationId xmlns:a16="http://schemas.microsoft.com/office/drawing/2014/main" id="{00000000-0008-0000-0A00-00000F000000}"/>
            </a:ext>
          </a:extLst>
        </xdr:cNvPr>
        <xdr:cNvSpPr txBox="1"/>
      </xdr:nvSpPr>
      <xdr:spPr>
        <a:xfrm flipH="1">
          <a:off x="7848600" y="624601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6" name="ZoneTexte 15">
          <a:extLst>
            <a:ext uri="{FF2B5EF4-FFF2-40B4-BE49-F238E27FC236}">
              <a16:creationId xmlns:a16="http://schemas.microsoft.com/office/drawing/2014/main" id="{00000000-0008-0000-0A00-000010000000}"/>
            </a:ext>
          </a:extLst>
        </xdr:cNvPr>
        <xdr:cNvSpPr txBox="1"/>
      </xdr:nvSpPr>
      <xdr:spPr>
        <a:xfrm flipH="1">
          <a:off x="7848600" y="3352800"/>
          <a:ext cx="31378" cy="269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30</xdr:row>
      <xdr:rowOff>81430</xdr:rowOff>
    </xdr:from>
    <xdr:to>
      <xdr:col>4</xdr:col>
      <xdr:colOff>31378</xdr:colOff>
      <xdr:row>32</xdr:row>
      <xdr:rowOff>94130</xdr:rowOff>
    </xdr:to>
    <xdr:sp macro="" textlink="">
      <xdr:nvSpPr>
        <xdr:cNvPr id="17" name="ZoneTexte 16">
          <a:extLst>
            <a:ext uri="{FF2B5EF4-FFF2-40B4-BE49-F238E27FC236}">
              <a16:creationId xmlns:a16="http://schemas.microsoft.com/office/drawing/2014/main" id="{00000000-0008-0000-0A00-000011000000}"/>
            </a:ext>
          </a:extLst>
        </xdr:cNvPr>
        <xdr:cNvSpPr txBox="1"/>
      </xdr:nvSpPr>
      <xdr:spPr>
        <a:xfrm flipH="1">
          <a:off x="7848600" y="624601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8" name="ZoneTexte 17">
          <a:extLst>
            <a:ext uri="{FF2B5EF4-FFF2-40B4-BE49-F238E27FC236}">
              <a16:creationId xmlns:a16="http://schemas.microsoft.com/office/drawing/2014/main" id="{00000000-0008-0000-0A00-000012000000}"/>
            </a:ext>
          </a:extLst>
        </xdr:cNvPr>
        <xdr:cNvSpPr txBox="1"/>
      </xdr:nvSpPr>
      <xdr:spPr>
        <a:xfrm flipH="1">
          <a:off x="7848600" y="3352800"/>
          <a:ext cx="31378" cy="269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9" name="ZoneTexte 18">
          <a:extLst>
            <a:ext uri="{FF2B5EF4-FFF2-40B4-BE49-F238E27FC236}">
              <a16:creationId xmlns:a16="http://schemas.microsoft.com/office/drawing/2014/main" id="{00000000-0008-0000-0A00-000013000000}"/>
            </a:ext>
          </a:extLst>
        </xdr:cNvPr>
        <xdr:cNvSpPr txBox="1"/>
      </xdr:nvSpPr>
      <xdr:spPr>
        <a:xfrm flipH="1">
          <a:off x="7848600" y="3352800"/>
          <a:ext cx="31378" cy="269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20" name="ZoneTexte 19">
          <a:extLst>
            <a:ext uri="{FF2B5EF4-FFF2-40B4-BE49-F238E27FC236}">
              <a16:creationId xmlns:a16="http://schemas.microsoft.com/office/drawing/2014/main" id="{00000000-0008-0000-0A00-000014000000}"/>
            </a:ext>
          </a:extLst>
        </xdr:cNvPr>
        <xdr:cNvSpPr txBox="1"/>
      </xdr:nvSpPr>
      <xdr:spPr>
        <a:xfrm flipH="1">
          <a:off x="7848600" y="273319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21" name="ZoneTexte 20">
          <a:extLst>
            <a:ext uri="{FF2B5EF4-FFF2-40B4-BE49-F238E27FC236}">
              <a16:creationId xmlns:a16="http://schemas.microsoft.com/office/drawing/2014/main" id="{00000000-0008-0000-0A00-000015000000}"/>
            </a:ext>
          </a:extLst>
        </xdr:cNvPr>
        <xdr:cNvSpPr txBox="1"/>
      </xdr:nvSpPr>
      <xdr:spPr>
        <a:xfrm flipH="1">
          <a:off x="7848600" y="273319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22" name="ZoneTexte 21">
          <a:extLst>
            <a:ext uri="{FF2B5EF4-FFF2-40B4-BE49-F238E27FC236}">
              <a16:creationId xmlns:a16="http://schemas.microsoft.com/office/drawing/2014/main" id="{00000000-0008-0000-0A00-000016000000}"/>
            </a:ext>
          </a:extLst>
        </xdr:cNvPr>
        <xdr:cNvSpPr txBox="1"/>
      </xdr:nvSpPr>
      <xdr:spPr>
        <a:xfrm flipH="1">
          <a:off x="7848600" y="273319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23" name="ZoneTexte 22">
          <a:extLst>
            <a:ext uri="{FF2B5EF4-FFF2-40B4-BE49-F238E27FC236}">
              <a16:creationId xmlns:a16="http://schemas.microsoft.com/office/drawing/2014/main" id="{00000000-0008-0000-0A00-000017000000}"/>
            </a:ext>
          </a:extLst>
        </xdr:cNvPr>
        <xdr:cNvSpPr txBox="1"/>
      </xdr:nvSpPr>
      <xdr:spPr>
        <a:xfrm flipH="1">
          <a:off x="7848600" y="2733190"/>
          <a:ext cx="31378" cy="363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37" name="ZoneTexte 36">
          <a:extLst>
            <a:ext uri="{FF2B5EF4-FFF2-40B4-BE49-F238E27FC236}">
              <a16:creationId xmlns:a16="http://schemas.microsoft.com/office/drawing/2014/main" id="{00000000-0008-0000-0A00-000025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38" name="ZoneTexte 37">
          <a:extLst>
            <a:ext uri="{FF2B5EF4-FFF2-40B4-BE49-F238E27FC236}">
              <a16:creationId xmlns:a16="http://schemas.microsoft.com/office/drawing/2014/main" id="{00000000-0008-0000-0A00-000026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39" name="ZoneTexte 38">
          <a:extLst>
            <a:ext uri="{FF2B5EF4-FFF2-40B4-BE49-F238E27FC236}">
              <a16:creationId xmlns:a16="http://schemas.microsoft.com/office/drawing/2014/main" id="{00000000-0008-0000-0A00-000027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40" name="ZoneTexte 39">
          <a:extLst>
            <a:ext uri="{FF2B5EF4-FFF2-40B4-BE49-F238E27FC236}">
              <a16:creationId xmlns:a16="http://schemas.microsoft.com/office/drawing/2014/main" id="{00000000-0008-0000-0A00-000028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41" name="ZoneTexte 40">
          <a:extLst>
            <a:ext uri="{FF2B5EF4-FFF2-40B4-BE49-F238E27FC236}">
              <a16:creationId xmlns:a16="http://schemas.microsoft.com/office/drawing/2014/main" id="{00000000-0008-0000-0A00-000029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42" name="ZoneTexte 41">
          <a:extLst>
            <a:ext uri="{FF2B5EF4-FFF2-40B4-BE49-F238E27FC236}">
              <a16:creationId xmlns:a16="http://schemas.microsoft.com/office/drawing/2014/main" id="{00000000-0008-0000-0A00-00002A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43" name="ZoneTexte 42">
          <a:extLst>
            <a:ext uri="{FF2B5EF4-FFF2-40B4-BE49-F238E27FC236}">
              <a16:creationId xmlns:a16="http://schemas.microsoft.com/office/drawing/2014/main" id="{00000000-0008-0000-0A00-00002B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44" name="ZoneTexte 43">
          <a:extLst>
            <a:ext uri="{FF2B5EF4-FFF2-40B4-BE49-F238E27FC236}">
              <a16:creationId xmlns:a16="http://schemas.microsoft.com/office/drawing/2014/main" id="{00000000-0008-0000-0A00-00002C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45" name="ZoneTexte 44">
          <a:extLst>
            <a:ext uri="{FF2B5EF4-FFF2-40B4-BE49-F238E27FC236}">
              <a16:creationId xmlns:a16="http://schemas.microsoft.com/office/drawing/2014/main" id="{00000000-0008-0000-0A00-00002D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46" name="ZoneTexte 45">
          <a:extLst>
            <a:ext uri="{FF2B5EF4-FFF2-40B4-BE49-F238E27FC236}">
              <a16:creationId xmlns:a16="http://schemas.microsoft.com/office/drawing/2014/main" id="{00000000-0008-0000-0A00-00002E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47" name="ZoneTexte 46">
          <a:extLst>
            <a:ext uri="{FF2B5EF4-FFF2-40B4-BE49-F238E27FC236}">
              <a16:creationId xmlns:a16="http://schemas.microsoft.com/office/drawing/2014/main" id="{00000000-0008-0000-0A00-00002F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48" name="ZoneTexte 47">
          <a:extLst>
            <a:ext uri="{FF2B5EF4-FFF2-40B4-BE49-F238E27FC236}">
              <a16:creationId xmlns:a16="http://schemas.microsoft.com/office/drawing/2014/main" id="{00000000-0008-0000-0A00-000030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49" name="ZoneTexte 48">
          <a:extLst>
            <a:ext uri="{FF2B5EF4-FFF2-40B4-BE49-F238E27FC236}">
              <a16:creationId xmlns:a16="http://schemas.microsoft.com/office/drawing/2014/main" id="{00000000-0008-0000-0A00-000031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50" name="ZoneTexte 49">
          <a:extLst>
            <a:ext uri="{FF2B5EF4-FFF2-40B4-BE49-F238E27FC236}">
              <a16:creationId xmlns:a16="http://schemas.microsoft.com/office/drawing/2014/main" id="{00000000-0008-0000-0A00-000032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51" name="ZoneTexte 50">
          <a:extLst>
            <a:ext uri="{FF2B5EF4-FFF2-40B4-BE49-F238E27FC236}">
              <a16:creationId xmlns:a16="http://schemas.microsoft.com/office/drawing/2014/main" id="{00000000-0008-0000-0A00-000033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52" name="ZoneTexte 51">
          <a:extLst>
            <a:ext uri="{FF2B5EF4-FFF2-40B4-BE49-F238E27FC236}">
              <a16:creationId xmlns:a16="http://schemas.microsoft.com/office/drawing/2014/main" id="{00000000-0008-0000-0A00-000034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53" name="ZoneTexte 52">
          <a:extLst>
            <a:ext uri="{FF2B5EF4-FFF2-40B4-BE49-F238E27FC236}">
              <a16:creationId xmlns:a16="http://schemas.microsoft.com/office/drawing/2014/main" id="{00000000-0008-0000-0A00-000035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54" name="ZoneTexte 53">
          <a:extLst>
            <a:ext uri="{FF2B5EF4-FFF2-40B4-BE49-F238E27FC236}">
              <a16:creationId xmlns:a16="http://schemas.microsoft.com/office/drawing/2014/main" id="{00000000-0008-0000-0A00-000036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55" name="ZoneTexte 54">
          <a:extLst>
            <a:ext uri="{FF2B5EF4-FFF2-40B4-BE49-F238E27FC236}">
              <a16:creationId xmlns:a16="http://schemas.microsoft.com/office/drawing/2014/main" id="{00000000-0008-0000-0A00-000037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56" name="ZoneTexte 55">
          <a:extLst>
            <a:ext uri="{FF2B5EF4-FFF2-40B4-BE49-F238E27FC236}">
              <a16:creationId xmlns:a16="http://schemas.microsoft.com/office/drawing/2014/main" id="{00000000-0008-0000-0A00-000038000000}"/>
            </a:ext>
          </a:extLst>
        </xdr:cNvPr>
        <xdr:cNvSpPr txBox="1"/>
      </xdr:nvSpPr>
      <xdr:spPr>
        <a:xfrm flipH="1">
          <a:off x="7988300" y="3384550"/>
          <a:ext cx="31378" cy="271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57" name="ZoneTexte 56">
          <a:extLst>
            <a:ext uri="{FF2B5EF4-FFF2-40B4-BE49-F238E27FC236}">
              <a16:creationId xmlns:a16="http://schemas.microsoft.com/office/drawing/2014/main" id="{00000000-0008-0000-0A00-000039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58" name="ZoneTexte 57">
          <a:extLst>
            <a:ext uri="{FF2B5EF4-FFF2-40B4-BE49-F238E27FC236}">
              <a16:creationId xmlns:a16="http://schemas.microsoft.com/office/drawing/2014/main" id="{00000000-0008-0000-0A00-00003A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59" name="ZoneTexte 58">
          <a:extLst>
            <a:ext uri="{FF2B5EF4-FFF2-40B4-BE49-F238E27FC236}">
              <a16:creationId xmlns:a16="http://schemas.microsoft.com/office/drawing/2014/main" id="{00000000-0008-0000-0A00-00003B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60" name="ZoneTexte 59">
          <a:extLst>
            <a:ext uri="{FF2B5EF4-FFF2-40B4-BE49-F238E27FC236}">
              <a16:creationId xmlns:a16="http://schemas.microsoft.com/office/drawing/2014/main" id="{00000000-0008-0000-0A00-00003C000000}"/>
            </a:ext>
          </a:extLst>
        </xdr:cNvPr>
        <xdr:cNvSpPr txBox="1"/>
      </xdr:nvSpPr>
      <xdr:spPr>
        <a:xfrm flipH="1">
          <a:off x="7988300" y="2754780"/>
          <a:ext cx="31378"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65" name="ZoneTexte 64">
          <a:extLst>
            <a:ext uri="{FF2B5EF4-FFF2-40B4-BE49-F238E27FC236}">
              <a16:creationId xmlns:a16="http://schemas.microsoft.com/office/drawing/2014/main" id="{3F636A86-9D99-497B-AACF-2A0A7957AB61}"/>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66" name="ZoneTexte 65">
          <a:extLst>
            <a:ext uri="{FF2B5EF4-FFF2-40B4-BE49-F238E27FC236}">
              <a16:creationId xmlns:a16="http://schemas.microsoft.com/office/drawing/2014/main" id="{5E49F73A-C83C-449C-827F-8F954DFDDA34}"/>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67" name="ZoneTexte 66">
          <a:extLst>
            <a:ext uri="{FF2B5EF4-FFF2-40B4-BE49-F238E27FC236}">
              <a16:creationId xmlns:a16="http://schemas.microsoft.com/office/drawing/2014/main" id="{5D34470F-196E-485C-B87D-86DF067633D5}"/>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68" name="ZoneTexte 67">
          <a:extLst>
            <a:ext uri="{FF2B5EF4-FFF2-40B4-BE49-F238E27FC236}">
              <a16:creationId xmlns:a16="http://schemas.microsoft.com/office/drawing/2014/main" id="{D40C42CA-1E48-40E5-872A-3EB3B6B09F4A}"/>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0</xdr:rowOff>
    </xdr:from>
    <xdr:to>
      <xdr:col>4</xdr:col>
      <xdr:colOff>31378</xdr:colOff>
      <xdr:row>13</xdr:row>
      <xdr:rowOff>94130</xdr:rowOff>
    </xdr:to>
    <xdr:sp macro="" textlink="">
      <xdr:nvSpPr>
        <xdr:cNvPr id="69" name="ZoneTexte 68">
          <a:extLst>
            <a:ext uri="{FF2B5EF4-FFF2-40B4-BE49-F238E27FC236}">
              <a16:creationId xmlns:a16="http://schemas.microsoft.com/office/drawing/2014/main" id="{57299451-21AC-4CA2-A148-8E6377CB653E}"/>
            </a:ext>
          </a:extLst>
        </xdr:cNvPr>
        <xdr:cNvSpPr txBox="1"/>
      </xdr:nvSpPr>
      <xdr:spPr>
        <a:xfrm flipH="1">
          <a:off x="7626350" y="286385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0</xdr:rowOff>
    </xdr:from>
    <xdr:to>
      <xdr:col>4</xdr:col>
      <xdr:colOff>31378</xdr:colOff>
      <xdr:row>13</xdr:row>
      <xdr:rowOff>94130</xdr:rowOff>
    </xdr:to>
    <xdr:sp macro="" textlink="">
      <xdr:nvSpPr>
        <xdr:cNvPr id="70" name="ZoneTexte 69">
          <a:extLst>
            <a:ext uri="{FF2B5EF4-FFF2-40B4-BE49-F238E27FC236}">
              <a16:creationId xmlns:a16="http://schemas.microsoft.com/office/drawing/2014/main" id="{039CC2E7-7D98-4E9B-BB2D-1996D47F8456}"/>
            </a:ext>
          </a:extLst>
        </xdr:cNvPr>
        <xdr:cNvSpPr txBox="1"/>
      </xdr:nvSpPr>
      <xdr:spPr>
        <a:xfrm flipH="1">
          <a:off x="7626350" y="286385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0</xdr:rowOff>
    </xdr:from>
    <xdr:to>
      <xdr:col>4</xdr:col>
      <xdr:colOff>31378</xdr:colOff>
      <xdr:row>13</xdr:row>
      <xdr:rowOff>94130</xdr:rowOff>
    </xdr:to>
    <xdr:sp macro="" textlink="">
      <xdr:nvSpPr>
        <xdr:cNvPr id="71" name="ZoneTexte 70">
          <a:extLst>
            <a:ext uri="{FF2B5EF4-FFF2-40B4-BE49-F238E27FC236}">
              <a16:creationId xmlns:a16="http://schemas.microsoft.com/office/drawing/2014/main" id="{87D6AB1A-6C9B-4E6B-BDAF-D0FF8CFF5C47}"/>
            </a:ext>
          </a:extLst>
        </xdr:cNvPr>
        <xdr:cNvSpPr txBox="1"/>
      </xdr:nvSpPr>
      <xdr:spPr>
        <a:xfrm flipH="1">
          <a:off x="7626350" y="286385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0</xdr:rowOff>
    </xdr:from>
    <xdr:to>
      <xdr:col>4</xdr:col>
      <xdr:colOff>31378</xdr:colOff>
      <xdr:row>13</xdr:row>
      <xdr:rowOff>94130</xdr:rowOff>
    </xdr:to>
    <xdr:sp macro="" textlink="">
      <xdr:nvSpPr>
        <xdr:cNvPr id="72" name="ZoneTexte 71">
          <a:extLst>
            <a:ext uri="{FF2B5EF4-FFF2-40B4-BE49-F238E27FC236}">
              <a16:creationId xmlns:a16="http://schemas.microsoft.com/office/drawing/2014/main" id="{4ACB7E2F-68F6-49CE-9813-A55FBF063817}"/>
            </a:ext>
          </a:extLst>
        </xdr:cNvPr>
        <xdr:cNvSpPr txBox="1"/>
      </xdr:nvSpPr>
      <xdr:spPr>
        <a:xfrm flipH="1">
          <a:off x="7626350" y="286385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73" name="ZoneTexte 3">
          <a:extLst>
            <a:ext uri="{FF2B5EF4-FFF2-40B4-BE49-F238E27FC236}">
              <a16:creationId xmlns:a16="http://schemas.microsoft.com/office/drawing/2014/main" id="{5766D840-E238-4AD7-AAE2-B26504B6C125}"/>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74" name="ZoneTexte 15">
          <a:extLst>
            <a:ext uri="{FF2B5EF4-FFF2-40B4-BE49-F238E27FC236}">
              <a16:creationId xmlns:a16="http://schemas.microsoft.com/office/drawing/2014/main" id="{9220E516-911C-45E9-9110-21DCDF115C78}"/>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75" name="ZoneTexte 17">
          <a:extLst>
            <a:ext uri="{FF2B5EF4-FFF2-40B4-BE49-F238E27FC236}">
              <a16:creationId xmlns:a16="http://schemas.microsoft.com/office/drawing/2014/main" id="{F105A770-1986-458D-9A75-93E7372DB7B1}"/>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76" name="ZoneTexte 18">
          <a:extLst>
            <a:ext uri="{FF2B5EF4-FFF2-40B4-BE49-F238E27FC236}">
              <a16:creationId xmlns:a16="http://schemas.microsoft.com/office/drawing/2014/main" id="{9C52DEB8-6027-4990-AE6A-B2B241F1156B}"/>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77" name="ZoneTexte 19">
          <a:extLst>
            <a:ext uri="{FF2B5EF4-FFF2-40B4-BE49-F238E27FC236}">
              <a16:creationId xmlns:a16="http://schemas.microsoft.com/office/drawing/2014/main" id="{721B8596-C122-4B90-BEFB-AF56F0BB7D2F}"/>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78" name="ZoneTexte 20">
          <a:extLst>
            <a:ext uri="{FF2B5EF4-FFF2-40B4-BE49-F238E27FC236}">
              <a16:creationId xmlns:a16="http://schemas.microsoft.com/office/drawing/2014/main" id="{7504EA61-C6B7-4E93-B61A-60A76DB629B5}"/>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79" name="ZoneTexte 21">
          <a:extLst>
            <a:ext uri="{FF2B5EF4-FFF2-40B4-BE49-F238E27FC236}">
              <a16:creationId xmlns:a16="http://schemas.microsoft.com/office/drawing/2014/main" id="{3CAD043A-C992-4546-BC1B-3BB58E9B0951}"/>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80" name="ZoneTexte 22">
          <a:extLst>
            <a:ext uri="{FF2B5EF4-FFF2-40B4-BE49-F238E27FC236}">
              <a16:creationId xmlns:a16="http://schemas.microsoft.com/office/drawing/2014/main" id="{B47B26E6-EA4A-41C1-A7E0-C3FC8AB28075}"/>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81" name="ZoneTexte 36">
          <a:extLst>
            <a:ext uri="{FF2B5EF4-FFF2-40B4-BE49-F238E27FC236}">
              <a16:creationId xmlns:a16="http://schemas.microsoft.com/office/drawing/2014/main" id="{8C9AFF3F-9022-4C94-AD74-42FC6EBC97A0}"/>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82" name="ZoneTexte 37">
          <a:extLst>
            <a:ext uri="{FF2B5EF4-FFF2-40B4-BE49-F238E27FC236}">
              <a16:creationId xmlns:a16="http://schemas.microsoft.com/office/drawing/2014/main" id="{78B9A2F0-0A55-462D-9DD2-C872F876F147}"/>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83" name="ZoneTexte 38">
          <a:extLst>
            <a:ext uri="{FF2B5EF4-FFF2-40B4-BE49-F238E27FC236}">
              <a16:creationId xmlns:a16="http://schemas.microsoft.com/office/drawing/2014/main" id="{1B7AAF6B-1E0C-464C-8147-DEBFCCF757E9}"/>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84" name="ZoneTexte 39">
          <a:extLst>
            <a:ext uri="{FF2B5EF4-FFF2-40B4-BE49-F238E27FC236}">
              <a16:creationId xmlns:a16="http://schemas.microsoft.com/office/drawing/2014/main" id="{9D82699E-033B-425A-BB65-DFAA455B14F3}"/>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85" name="ZoneTexte 40">
          <a:extLst>
            <a:ext uri="{FF2B5EF4-FFF2-40B4-BE49-F238E27FC236}">
              <a16:creationId xmlns:a16="http://schemas.microsoft.com/office/drawing/2014/main" id="{89DDA014-D3C2-4BBC-8BCA-4FC8B2F1D03F}"/>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86" name="ZoneTexte 41">
          <a:extLst>
            <a:ext uri="{FF2B5EF4-FFF2-40B4-BE49-F238E27FC236}">
              <a16:creationId xmlns:a16="http://schemas.microsoft.com/office/drawing/2014/main" id="{AEE4813F-DCA7-4D27-AD8C-EEEA0D0649A7}"/>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87" name="ZoneTexte 42">
          <a:extLst>
            <a:ext uri="{FF2B5EF4-FFF2-40B4-BE49-F238E27FC236}">
              <a16:creationId xmlns:a16="http://schemas.microsoft.com/office/drawing/2014/main" id="{E9BE64BB-3CC2-46EC-A1B3-A6A99CBE1C0E}"/>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88" name="ZoneTexte 43">
          <a:extLst>
            <a:ext uri="{FF2B5EF4-FFF2-40B4-BE49-F238E27FC236}">
              <a16:creationId xmlns:a16="http://schemas.microsoft.com/office/drawing/2014/main" id="{E568498D-5722-44BC-9969-1F8BE44B21D2}"/>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89" name="ZoneTexte 44">
          <a:extLst>
            <a:ext uri="{FF2B5EF4-FFF2-40B4-BE49-F238E27FC236}">
              <a16:creationId xmlns:a16="http://schemas.microsoft.com/office/drawing/2014/main" id="{6BA44E4E-1FB9-4518-9FD6-EF94ED2CB94B}"/>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90" name="ZoneTexte 45">
          <a:extLst>
            <a:ext uri="{FF2B5EF4-FFF2-40B4-BE49-F238E27FC236}">
              <a16:creationId xmlns:a16="http://schemas.microsoft.com/office/drawing/2014/main" id="{50B9B8CC-78A6-4263-9283-2F797B9A5F46}"/>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91" name="ZoneTexte 46">
          <a:extLst>
            <a:ext uri="{FF2B5EF4-FFF2-40B4-BE49-F238E27FC236}">
              <a16:creationId xmlns:a16="http://schemas.microsoft.com/office/drawing/2014/main" id="{8B52A06D-DD22-487F-8932-F94382CDD93D}"/>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92" name="ZoneTexte 47">
          <a:extLst>
            <a:ext uri="{FF2B5EF4-FFF2-40B4-BE49-F238E27FC236}">
              <a16:creationId xmlns:a16="http://schemas.microsoft.com/office/drawing/2014/main" id="{9E9C0B24-1887-48C6-8B05-159AF4754061}"/>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93" name="ZoneTexte 48">
          <a:extLst>
            <a:ext uri="{FF2B5EF4-FFF2-40B4-BE49-F238E27FC236}">
              <a16:creationId xmlns:a16="http://schemas.microsoft.com/office/drawing/2014/main" id="{1D6A7093-6CD1-4D93-B492-E0D016734F61}"/>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94" name="ZoneTexte 49">
          <a:extLst>
            <a:ext uri="{FF2B5EF4-FFF2-40B4-BE49-F238E27FC236}">
              <a16:creationId xmlns:a16="http://schemas.microsoft.com/office/drawing/2014/main" id="{F4C6D391-67E7-425E-9E3D-AC5B25822F3F}"/>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95" name="ZoneTexte 50">
          <a:extLst>
            <a:ext uri="{FF2B5EF4-FFF2-40B4-BE49-F238E27FC236}">
              <a16:creationId xmlns:a16="http://schemas.microsoft.com/office/drawing/2014/main" id="{316B5F39-8418-4BB8-A3C2-FFB1A0223637}"/>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96" name="ZoneTexte 51">
          <a:extLst>
            <a:ext uri="{FF2B5EF4-FFF2-40B4-BE49-F238E27FC236}">
              <a16:creationId xmlns:a16="http://schemas.microsoft.com/office/drawing/2014/main" id="{69C78EAB-FAD9-4350-B388-EB855EB41C83}"/>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97" name="ZoneTexte 52">
          <a:extLst>
            <a:ext uri="{FF2B5EF4-FFF2-40B4-BE49-F238E27FC236}">
              <a16:creationId xmlns:a16="http://schemas.microsoft.com/office/drawing/2014/main" id="{206DE509-D4E0-4E38-B6EE-E44281F832FC}"/>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98" name="ZoneTexte 53">
          <a:extLst>
            <a:ext uri="{FF2B5EF4-FFF2-40B4-BE49-F238E27FC236}">
              <a16:creationId xmlns:a16="http://schemas.microsoft.com/office/drawing/2014/main" id="{184134CB-EBF4-4F8B-A2FE-6535CC62FD3B}"/>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99" name="ZoneTexte 54">
          <a:extLst>
            <a:ext uri="{FF2B5EF4-FFF2-40B4-BE49-F238E27FC236}">
              <a16:creationId xmlns:a16="http://schemas.microsoft.com/office/drawing/2014/main" id="{DBC745AE-D769-4A18-96A3-F01967DC5ED6}"/>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15</xdr:row>
      <xdr:rowOff>0</xdr:rowOff>
    </xdr:from>
    <xdr:to>
      <xdr:col>4</xdr:col>
      <xdr:colOff>31378</xdr:colOff>
      <xdr:row>16</xdr:row>
      <xdr:rowOff>94130</xdr:rowOff>
    </xdr:to>
    <xdr:sp macro="" textlink="">
      <xdr:nvSpPr>
        <xdr:cNvPr id="100" name="ZoneTexte 55">
          <a:extLst>
            <a:ext uri="{FF2B5EF4-FFF2-40B4-BE49-F238E27FC236}">
              <a16:creationId xmlns:a16="http://schemas.microsoft.com/office/drawing/2014/main" id="{3E9DE976-DC00-48CF-B755-E407C7E5E50F}"/>
            </a:ext>
          </a:extLst>
        </xdr:cNvPr>
        <xdr:cNvSpPr txBox="1"/>
      </xdr:nvSpPr>
      <xdr:spPr>
        <a:xfrm flipH="1">
          <a:off x="7626350" y="3416300"/>
          <a:ext cx="34553" cy="278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01" name="ZoneTexte 56">
          <a:extLst>
            <a:ext uri="{FF2B5EF4-FFF2-40B4-BE49-F238E27FC236}">
              <a16:creationId xmlns:a16="http://schemas.microsoft.com/office/drawing/2014/main" id="{D329A365-6FC0-4B17-B6C7-E9FC80F5067B}"/>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02" name="ZoneTexte 57">
          <a:extLst>
            <a:ext uri="{FF2B5EF4-FFF2-40B4-BE49-F238E27FC236}">
              <a16:creationId xmlns:a16="http://schemas.microsoft.com/office/drawing/2014/main" id="{3F8707F0-59E6-4B1C-899D-EB39F69BEEA4}"/>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03" name="ZoneTexte 58">
          <a:extLst>
            <a:ext uri="{FF2B5EF4-FFF2-40B4-BE49-F238E27FC236}">
              <a16:creationId xmlns:a16="http://schemas.microsoft.com/office/drawing/2014/main" id="{77360475-1392-4D33-895A-25F2BD6110C6}"/>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4</xdr:col>
      <xdr:colOff>0</xdr:colOff>
      <xdr:row>12</xdr:row>
      <xdr:rowOff>81430</xdr:rowOff>
    </xdr:from>
    <xdr:to>
      <xdr:col>4</xdr:col>
      <xdr:colOff>31378</xdr:colOff>
      <xdr:row>13</xdr:row>
      <xdr:rowOff>94130</xdr:rowOff>
    </xdr:to>
    <xdr:sp macro="" textlink="">
      <xdr:nvSpPr>
        <xdr:cNvPr id="104" name="ZoneTexte 59">
          <a:extLst>
            <a:ext uri="{FF2B5EF4-FFF2-40B4-BE49-F238E27FC236}">
              <a16:creationId xmlns:a16="http://schemas.microsoft.com/office/drawing/2014/main" id="{2924B27D-1B6E-44C6-A398-055B23F81720}"/>
            </a:ext>
          </a:extLst>
        </xdr:cNvPr>
        <xdr:cNvSpPr txBox="1"/>
      </xdr:nvSpPr>
      <xdr:spPr>
        <a:xfrm flipH="1">
          <a:off x="7626350" y="2948455"/>
          <a:ext cx="34553"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300" b="1">
            <a:solidFill>
              <a:sysClr val="windowText" lastClr="000000"/>
            </a:solidFill>
          </a:endParaRPr>
        </a:p>
      </xdr:txBody>
    </xdr:sp>
    <xdr:clientData/>
  </xdr:twoCellAnchor>
  <xdr:twoCellAnchor>
    <xdr:from>
      <xdr:col>8</xdr:col>
      <xdr:colOff>71438</xdr:colOff>
      <xdr:row>10</xdr:row>
      <xdr:rowOff>134518</xdr:rowOff>
    </xdr:from>
    <xdr:to>
      <xdr:col>13</xdr:col>
      <xdr:colOff>392733</xdr:colOff>
      <xdr:row>29</xdr:row>
      <xdr:rowOff>26025</xdr:rowOff>
    </xdr:to>
    <xdr:graphicFrame macro="">
      <xdr:nvGraphicFramePr>
        <xdr:cNvPr id="106" name="Graphique 105">
          <a:extLst>
            <a:ext uri="{FF2B5EF4-FFF2-40B4-BE49-F238E27FC236}">
              <a16:creationId xmlns:a16="http://schemas.microsoft.com/office/drawing/2014/main" id="{CED0C2B7-AC5D-4583-ABCD-89CCD13FD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207432</xdr:colOff>
      <xdr:row>27</xdr:row>
      <xdr:rowOff>175284</xdr:rowOff>
    </xdr:from>
    <xdr:to>
      <xdr:col>11</xdr:col>
      <xdr:colOff>398276</xdr:colOff>
      <xdr:row>31</xdr:row>
      <xdr:rowOff>28083</xdr:rowOff>
    </xdr:to>
    <xdr:sp macro="" textlink="">
      <xdr:nvSpPr>
        <xdr:cNvPr id="107" name="ZoneTexte 106">
          <a:extLst>
            <a:ext uri="{FF2B5EF4-FFF2-40B4-BE49-F238E27FC236}">
              <a16:creationId xmlns:a16="http://schemas.microsoft.com/office/drawing/2014/main" id="{20BC730B-BA7A-4E6C-AB12-686B874E66F2}"/>
            </a:ext>
          </a:extLst>
        </xdr:cNvPr>
        <xdr:cNvSpPr txBox="1"/>
      </xdr:nvSpPr>
      <xdr:spPr>
        <a:xfrm>
          <a:off x="11161182" y="5854565"/>
          <a:ext cx="1405282" cy="56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baseline="0">
              <a:solidFill>
                <a:schemeClr val="accent2"/>
              </a:solidFill>
            </a:rPr>
            <a:t>28 </a:t>
          </a:r>
          <a:r>
            <a:rPr lang="fr-FR" sz="1300" b="1">
              <a:solidFill>
                <a:schemeClr val="accent2"/>
              </a:solidFill>
            </a:rPr>
            <a:t>%</a:t>
          </a:r>
        </a:p>
        <a:p>
          <a:r>
            <a:rPr lang="fr-FR" sz="1300" b="1">
              <a:solidFill>
                <a:schemeClr val="accent2"/>
              </a:solidFill>
            </a:rPr>
            <a:t>Enedis, SEI and ES</a:t>
          </a:r>
        </a:p>
      </xdr:txBody>
    </xdr:sp>
    <xdr:clientData/>
  </xdr:twoCellAnchor>
  <xdr:twoCellAnchor>
    <xdr:from>
      <xdr:col>12</xdr:col>
      <xdr:colOff>161364</xdr:colOff>
      <xdr:row>20</xdr:row>
      <xdr:rowOff>132768</xdr:rowOff>
    </xdr:from>
    <xdr:to>
      <xdr:col>13</xdr:col>
      <xdr:colOff>619125</xdr:colOff>
      <xdr:row>26</xdr:row>
      <xdr:rowOff>47623</xdr:rowOff>
    </xdr:to>
    <xdr:sp macro="" textlink="">
      <xdr:nvSpPr>
        <xdr:cNvPr id="108" name="ZoneTexte 107">
          <a:extLst>
            <a:ext uri="{FF2B5EF4-FFF2-40B4-BE49-F238E27FC236}">
              <a16:creationId xmlns:a16="http://schemas.microsoft.com/office/drawing/2014/main" id="{5D5D16D3-C719-4F05-998A-AC7E1C1CB337}"/>
            </a:ext>
          </a:extLst>
        </xdr:cNvPr>
        <xdr:cNvSpPr txBox="1"/>
      </xdr:nvSpPr>
      <xdr:spPr>
        <a:xfrm>
          <a:off x="13312588" y="4337215"/>
          <a:ext cx="1246655" cy="1232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baseline="0">
              <a:solidFill>
                <a:schemeClr val="accent1"/>
              </a:solidFill>
            </a:rPr>
            <a:t>28 %</a:t>
          </a:r>
          <a:r>
            <a:rPr lang="fr-FR" sz="1300" b="1">
              <a:solidFill>
                <a:schemeClr val="accent1"/>
              </a:solidFill>
            </a:rPr>
            <a:t> </a:t>
          </a:r>
        </a:p>
        <a:p>
          <a:r>
            <a:rPr lang="fr-FR" sz="1300" b="1">
              <a:solidFill>
                <a:schemeClr val="accent1"/>
              </a:solidFill>
            </a:rPr>
            <a:t>Nuclear maintenance</a:t>
          </a:r>
          <a:r>
            <a:rPr lang="fr-FR" sz="1300" b="1" baseline="0">
              <a:solidFill>
                <a:schemeClr val="accent1"/>
              </a:solidFill>
            </a:rPr>
            <a:t> incl. Grand Carénage</a:t>
          </a:r>
          <a:endParaRPr lang="fr-FR" sz="1300" b="1">
            <a:solidFill>
              <a:schemeClr val="accent1"/>
            </a:solidFill>
          </a:endParaRPr>
        </a:p>
      </xdr:txBody>
    </xdr:sp>
    <xdr:clientData/>
  </xdr:twoCellAnchor>
  <xdr:twoCellAnchor>
    <xdr:from>
      <xdr:col>8</xdr:col>
      <xdr:colOff>233082</xdr:colOff>
      <xdr:row>11</xdr:row>
      <xdr:rowOff>24085</xdr:rowOff>
    </xdr:from>
    <xdr:to>
      <xdr:col>9</xdr:col>
      <xdr:colOff>506617</xdr:colOff>
      <xdr:row>15</xdr:row>
      <xdr:rowOff>53788</xdr:rowOff>
    </xdr:to>
    <xdr:sp macro="" textlink="">
      <xdr:nvSpPr>
        <xdr:cNvPr id="109" name="ZoneTexte 108">
          <a:extLst>
            <a:ext uri="{FF2B5EF4-FFF2-40B4-BE49-F238E27FC236}">
              <a16:creationId xmlns:a16="http://schemas.microsoft.com/office/drawing/2014/main" id="{66196844-8FE0-4A3B-9FD5-4D627E41701B}"/>
            </a:ext>
          </a:extLst>
        </xdr:cNvPr>
        <xdr:cNvSpPr txBox="1"/>
      </xdr:nvSpPr>
      <xdr:spPr>
        <a:xfrm>
          <a:off x="9914964" y="2614885"/>
          <a:ext cx="1062429" cy="746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baseline="0">
              <a:solidFill>
                <a:schemeClr val="accent5"/>
              </a:solidFill>
            </a:rPr>
            <a:t>18 </a:t>
          </a:r>
          <a:r>
            <a:rPr lang="fr-FR" sz="1300" b="1">
              <a:solidFill>
                <a:schemeClr val="accent5"/>
              </a:solidFill>
            </a:rPr>
            <a:t>%</a:t>
          </a:r>
        </a:p>
        <a:p>
          <a:r>
            <a:rPr lang="fr-FR" sz="1300" b="1">
              <a:solidFill>
                <a:schemeClr val="accent5"/>
              </a:solidFill>
            </a:rPr>
            <a:t>New nuclear</a:t>
          </a:r>
        </a:p>
      </xdr:txBody>
    </xdr:sp>
    <xdr:clientData/>
  </xdr:twoCellAnchor>
  <xdr:twoCellAnchor>
    <xdr:from>
      <xdr:col>8</xdr:col>
      <xdr:colOff>262368</xdr:colOff>
      <xdr:row>19</xdr:row>
      <xdr:rowOff>105646</xdr:rowOff>
    </xdr:from>
    <xdr:to>
      <xdr:col>9</xdr:col>
      <xdr:colOff>282752</xdr:colOff>
      <xdr:row>22</xdr:row>
      <xdr:rowOff>135511</xdr:rowOff>
    </xdr:to>
    <xdr:sp macro="" textlink="">
      <xdr:nvSpPr>
        <xdr:cNvPr id="110" name="ZoneTexte 109">
          <a:extLst>
            <a:ext uri="{FF2B5EF4-FFF2-40B4-BE49-F238E27FC236}">
              <a16:creationId xmlns:a16="http://schemas.microsoft.com/office/drawing/2014/main" id="{18235D4A-A05D-4D21-AAAC-F0E494978799}"/>
            </a:ext>
          </a:extLst>
        </xdr:cNvPr>
        <xdr:cNvSpPr txBox="1"/>
      </xdr:nvSpPr>
      <xdr:spPr>
        <a:xfrm>
          <a:off x="9692118" y="4118052"/>
          <a:ext cx="782384" cy="565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baseline="0">
              <a:solidFill>
                <a:srgbClr val="C0E410"/>
              </a:solidFill>
            </a:rPr>
            <a:t>2 </a:t>
          </a:r>
          <a:r>
            <a:rPr lang="fr-FR" sz="1300" b="1">
              <a:solidFill>
                <a:srgbClr val="C0E410"/>
              </a:solidFill>
            </a:rPr>
            <a:t>%</a:t>
          </a:r>
          <a:r>
            <a:rPr lang="fr-FR" sz="1300" b="1" baseline="0">
              <a:solidFill>
                <a:srgbClr val="C0E410"/>
              </a:solidFill>
            </a:rPr>
            <a:t>  </a:t>
          </a:r>
        </a:p>
        <a:p>
          <a:r>
            <a:rPr lang="fr-FR" sz="1300" b="1">
              <a:solidFill>
                <a:srgbClr val="C0E410"/>
              </a:solidFill>
            </a:rPr>
            <a:t>Fla3</a:t>
          </a:r>
        </a:p>
      </xdr:txBody>
    </xdr:sp>
    <xdr:clientData/>
  </xdr:twoCellAnchor>
  <xdr:twoCellAnchor>
    <xdr:from>
      <xdr:col>8</xdr:col>
      <xdr:colOff>279595</xdr:colOff>
      <xdr:row>23</xdr:row>
      <xdr:rowOff>68177</xdr:rowOff>
    </xdr:from>
    <xdr:to>
      <xdr:col>9</xdr:col>
      <xdr:colOff>572794</xdr:colOff>
      <xdr:row>25</xdr:row>
      <xdr:rowOff>85749</xdr:rowOff>
    </xdr:to>
    <xdr:sp macro="" textlink="">
      <xdr:nvSpPr>
        <xdr:cNvPr id="111" name="ZoneTexte 110">
          <a:extLst>
            <a:ext uri="{FF2B5EF4-FFF2-40B4-BE49-F238E27FC236}">
              <a16:creationId xmlns:a16="http://schemas.microsoft.com/office/drawing/2014/main" id="{A5BF1895-D10F-4C77-991F-CF6B3AA55051}"/>
            </a:ext>
          </a:extLst>
        </xdr:cNvPr>
        <xdr:cNvSpPr txBox="1"/>
      </xdr:nvSpPr>
      <xdr:spPr>
        <a:xfrm>
          <a:off x="9709345" y="4794958"/>
          <a:ext cx="1055199" cy="529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a:solidFill>
                <a:schemeClr val="accent3"/>
              </a:solidFill>
            </a:rPr>
            <a:t>3 %</a:t>
          </a:r>
        </a:p>
        <a:p>
          <a:r>
            <a:rPr lang="fr-FR" sz="1300" b="1">
              <a:solidFill>
                <a:schemeClr val="accent3"/>
              </a:solidFill>
            </a:rPr>
            <a:t>Framatome</a:t>
          </a:r>
        </a:p>
      </xdr:txBody>
    </xdr:sp>
    <xdr:clientData/>
  </xdr:twoCellAnchor>
  <xdr:twoCellAnchor>
    <xdr:from>
      <xdr:col>11</xdr:col>
      <xdr:colOff>458933</xdr:colOff>
      <xdr:row>10</xdr:row>
      <xdr:rowOff>4475</xdr:rowOff>
    </xdr:from>
    <xdr:to>
      <xdr:col>13</xdr:col>
      <xdr:colOff>544906</xdr:colOff>
      <xdr:row>13</xdr:row>
      <xdr:rowOff>86111</xdr:rowOff>
    </xdr:to>
    <xdr:sp macro="" textlink="">
      <xdr:nvSpPr>
        <xdr:cNvPr id="112" name="ZoneTexte 111">
          <a:extLst>
            <a:ext uri="{FF2B5EF4-FFF2-40B4-BE49-F238E27FC236}">
              <a16:creationId xmlns:a16="http://schemas.microsoft.com/office/drawing/2014/main" id="{B378CD67-2DEF-484A-B29D-58E26777CCE1}"/>
            </a:ext>
          </a:extLst>
        </xdr:cNvPr>
        <xdr:cNvSpPr txBox="1"/>
      </xdr:nvSpPr>
      <xdr:spPr>
        <a:xfrm>
          <a:off x="12627121" y="2409538"/>
          <a:ext cx="1479004" cy="617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a:solidFill>
                <a:srgbClr val="509E2F"/>
              </a:solidFill>
            </a:rPr>
            <a:t>11 </a:t>
          </a:r>
          <a:r>
            <a:rPr lang="fr-FR" sz="1300" b="1" baseline="0">
              <a:solidFill>
                <a:srgbClr val="509E2F"/>
              </a:solidFill>
            </a:rPr>
            <a:t>%</a:t>
          </a:r>
        </a:p>
        <a:p>
          <a:r>
            <a:rPr lang="fr-FR" sz="1300" b="1" baseline="0">
              <a:solidFill>
                <a:srgbClr val="509E2F"/>
              </a:solidFill>
            </a:rPr>
            <a:t>Renewables</a:t>
          </a:r>
          <a:endParaRPr lang="fr-FR" sz="1300" b="1">
            <a:solidFill>
              <a:srgbClr val="509E2F"/>
            </a:solidFill>
          </a:endParaRPr>
        </a:p>
      </xdr:txBody>
    </xdr:sp>
    <xdr:clientData/>
  </xdr:twoCellAnchor>
  <xdr:twoCellAnchor>
    <xdr:from>
      <xdr:col>9</xdr:col>
      <xdr:colOff>700146</xdr:colOff>
      <xdr:row>9</xdr:row>
      <xdr:rowOff>119063</xdr:rowOff>
    </xdr:from>
    <xdr:to>
      <xdr:col>10</xdr:col>
      <xdr:colOff>656064</xdr:colOff>
      <xdr:row>12</xdr:row>
      <xdr:rowOff>135724</xdr:rowOff>
    </xdr:to>
    <xdr:sp macro="" textlink="">
      <xdr:nvSpPr>
        <xdr:cNvPr id="113" name="ZoneTexte 112">
          <a:extLst>
            <a:ext uri="{FF2B5EF4-FFF2-40B4-BE49-F238E27FC236}">
              <a16:creationId xmlns:a16="http://schemas.microsoft.com/office/drawing/2014/main" id="{6D049703-76D2-4741-918B-245145477CEA}"/>
            </a:ext>
          </a:extLst>
        </xdr:cNvPr>
        <xdr:cNvSpPr txBox="1"/>
      </xdr:nvSpPr>
      <xdr:spPr>
        <a:xfrm>
          <a:off x="10891896" y="2357438"/>
          <a:ext cx="717918" cy="540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a:solidFill>
                <a:schemeClr val="accent4"/>
              </a:solidFill>
            </a:rPr>
            <a:t>8  %</a:t>
          </a:r>
        </a:p>
        <a:p>
          <a:r>
            <a:rPr lang="fr-FR" sz="1300" b="1">
              <a:solidFill>
                <a:schemeClr val="accent4"/>
              </a:solidFill>
            </a:rPr>
            <a:t>Other</a:t>
          </a:r>
        </a:p>
      </xdr:txBody>
    </xdr:sp>
    <xdr:clientData/>
  </xdr:twoCellAnchor>
  <xdr:twoCellAnchor>
    <xdr:from>
      <xdr:col>8</xdr:col>
      <xdr:colOff>239094</xdr:colOff>
      <xdr:row>15</xdr:row>
      <xdr:rowOff>144994</xdr:rowOff>
    </xdr:from>
    <xdr:to>
      <xdr:col>9</xdr:col>
      <xdr:colOff>377506</xdr:colOff>
      <xdr:row>18</xdr:row>
      <xdr:rowOff>178471</xdr:rowOff>
    </xdr:to>
    <xdr:sp macro="" textlink="">
      <xdr:nvSpPr>
        <xdr:cNvPr id="114" name="ZoneTexte 113">
          <a:extLst>
            <a:ext uri="{FF2B5EF4-FFF2-40B4-BE49-F238E27FC236}">
              <a16:creationId xmlns:a16="http://schemas.microsoft.com/office/drawing/2014/main" id="{630D87BA-39E3-438A-B025-22C173262370}"/>
            </a:ext>
          </a:extLst>
        </xdr:cNvPr>
        <xdr:cNvSpPr txBox="1"/>
      </xdr:nvSpPr>
      <xdr:spPr>
        <a:xfrm>
          <a:off x="9920976" y="3452970"/>
          <a:ext cx="927306" cy="571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300" b="1">
              <a:solidFill>
                <a:schemeClr val="tx2"/>
              </a:solidFill>
            </a:rPr>
            <a:t> 3 %</a:t>
          </a:r>
        </a:p>
        <a:p>
          <a:r>
            <a:rPr lang="fr-FR" sz="1300" b="1">
              <a:solidFill>
                <a:schemeClr val="tx2"/>
              </a:solidFill>
            </a:rPr>
            <a:t>Services</a:t>
          </a:r>
        </a:p>
      </xdr:txBody>
    </xdr:sp>
    <xdr:clientData/>
  </xdr:twoCellAnchor>
  <xdr:twoCellAnchor>
    <xdr:from>
      <xdr:col>8</xdr:col>
      <xdr:colOff>348842</xdr:colOff>
      <xdr:row>14</xdr:row>
      <xdr:rowOff>75266</xdr:rowOff>
    </xdr:from>
    <xdr:to>
      <xdr:col>9</xdr:col>
      <xdr:colOff>675948</xdr:colOff>
      <xdr:row>14</xdr:row>
      <xdr:rowOff>75266</xdr:rowOff>
    </xdr:to>
    <xdr:cxnSp macro="">
      <xdr:nvCxnSpPr>
        <xdr:cNvPr id="115" name="Connecteur droit 114">
          <a:extLst>
            <a:ext uri="{FF2B5EF4-FFF2-40B4-BE49-F238E27FC236}">
              <a16:creationId xmlns:a16="http://schemas.microsoft.com/office/drawing/2014/main" id="{B93D7C7E-089E-4F0B-8632-FD7224B2A581}"/>
            </a:ext>
          </a:extLst>
        </xdr:cNvPr>
        <xdr:cNvCxnSpPr/>
      </xdr:nvCxnSpPr>
      <xdr:spPr>
        <a:xfrm flipV="1">
          <a:off x="10030724" y="3203948"/>
          <a:ext cx="1116000" cy="0"/>
        </a:xfrm>
        <a:prstGeom prst="line">
          <a:avLst/>
        </a:prstGeom>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373241</xdr:colOff>
      <xdr:row>22</xdr:row>
      <xdr:rowOff>20406</xdr:rowOff>
    </xdr:from>
    <xdr:to>
      <xdr:col>9</xdr:col>
      <xdr:colOff>359179</xdr:colOff>
      <xdr:row>22</xdr:row>
      <xdr:rowOff>20406</xdr:rowOff>
    </xdr:to>
    <xdr:cxnSp macro="">
      <xdr:nvCxnSpPr>
        <xdr:cNvPr id="116" name="Connecteur droit 115">
          <a:extLst>
            <a:ext uri="{FF2B5EF4-FFF2-40B4-BE49-F238E27FC236}">
              <a16:creationId xmlns:a16="http://schemas.microsoft.com/office/drawing/2014/main" id="{F561A051-D24F-48E0-955F-BDCE4B3F846D}"/>
            </a:ext>
          </a:extLst>
        </xdr:cNvPr>
        <xdr:cNvCxnSpPr/>
      </xdr:nvCxnSpPr>
      <xdr:spPr>
        <a:xfrm flipV="1">
          <a:off x="9802991" y="4568594"/>
          <a:ext cx="747938" cy="0"/>
        </a:xfrm>
        <a:prstGeom prst="line">
          <a:avLst/>
        </a:prstGeom>
        <a:ln w="12700">
          <a:solidFill>
            <a:srgbClr val="C0E41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363373</xdr:colOff>
      <xdr:row>23</xdr:row>
      <xdr:rowOff>61426</xdr:rowOff>
    </xdr:from>
    <xdr:to>
      <xdr:col>9</xdr:col>
      <xdr:colOff>374777</xdr:colOff>
      <xdr:row>23</xdr:row>
      <xdr:rowOff>61426</xdr:rowOff>
    </xdr:to>
    <xdr:cxnSp macro="">
      <xdr:nvCxnSpPr>
        <xdr:cNvPr id="117" name="Connecteur droit 116">
          <a:extLst>
            <a:ext uri="{FF2B5EF4-FFF2-40B4-BE49-F238E27FC236}">
              <a16:creationId xmlns:a16="http://schemas.microsoft.com/office/drawing/2014/main" id="{3890C403-F881-4C0C-BBBE-2A75C199D2D3}"/>
            </a:ext>
          </a:extLst>
        </xdr:cNvPr>
        <xdr:cNvCxnSpPr/>
      </xdr:nvCxnSpPr>
      <xdr:spPr>
        <a:xfrm flipV="1">
          <a:off x="9793123" y="4788207"/>
          <a:ext cx="773404" cy="0"/>
        </a:xfrm>
        <a:prstGeom prst="line">
          <a:avLst/>
        </a:prstGeom>
        <a:ln w="12700">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715532</xdr:colOff>
      <xdr:row>18</xdr:row>
      <xdr:rowOff>141894</xdr:rowOff>
    </xdr:from>
    <xdr:to>
      <xdr:col>9</xdr:col>
      <xdr:colOff>204506</xdr:colOff>
      <xdr:row>21</xdr:row>
      <xdr:rowOff>33247</xdr:rowOff>
    </xdr:to>
    <xdr:cxnSp macro="">
      <xdr:nvCxnSpPr>
        <xdr:cNvPr id="118" name="Connecteur droit 117">
          <a:extLst>
            <a:ext uri="{FF2B5EF4-FFF2-40B4-BE49-F238E27FC236}">
              <a16:creationId xmlns:a16="http://schemas.microsoft.com/office/drawing/2014/main" id="{AD77320D-46CE-4CF7-9A2B-AB6C9326AC12}"/>
            </a:ext>
          </a:extLst>
        </xdr:cNvPr>
        <xdr:cNvCxnSpPr/>
      </xdr:nvCxnSpPr>
      <xdr:spPr>
        <a:xfrm>
          <a:off x="10145282" y="3975707"/>
          <a:ext cx="250974" cy="427134"/>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315338</xdr:colOff>
      <xdr:row>18</xdr:row>
      <xdr:rowOff>128061</xdr:rowOff>
    </xdr:from>
    <xdr:to>
      <xdr:col>9</xdr:col>
      <xdr:colOff>140165</xdr:colOff>
      <xdr:row>18</xdr:row>
      <xdr:rowOff>128061</xdr:rowOff>
    </xdr:to>
    <xdr:cxnSp macro="">
      <xdr:nvCxnSpPr>
        <xdr:cNvPr id="119" name="Connecteur droit 118">
          <a:extLst>
            <a:ext uri="{FF2B5EF4-FFF2-40B4-BE49-F238E27FC236}">
              <a16:creationId xmlns:a16="http://schemas.microsoft.com/office/drawing/2014/main" id="{6D295AE8-3484-4EDD-80F9-3476FBF0D671}"/>
            </a:ext>
          </a:extLst>
        </xdr:cNvPr>
        <xdr:cNvCxnSpPr/>
      </xdr:nvCxnSpPr>
      <xdr:spPr>
        <a:xfrm>
          <a:off x="9745088" y="3961874"/>
          <a:ext cx="586827" cy="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233983</xdr:colOff>
      <xdr:row>12</xdr:row>
      <xdr:rowOff>43622</xdr:rowOff>
    </xdr:from>
    <xdr:to>
      <xdr:col>10</xdr:col>
      <xdr:colOff>233983</xdr:colOff>
      <xdr:row>14</xdr:row>
      <xdr:rowOff>136617</xdr:rowOff>
    </xdr:to>
    <xdr:cxnSp macro="">
      <xdr:nvCxnSpPr>
        <xdr:cNvPr id="120" name="Connecteur droit 119">
          <a:extLst>
            <a:ext uri="{FF2B5EF4-FFF2-40B4-BE49-F238E27FC236}">
              <a16:creationId xmlns:a16="http://schemas.microsoft.com/office/drawing/2014/main" id="{4BE2B060-717E-4490-A3A8-51A701E88943}"/>
            </a:ext>
          </a:extLst>
        </xdr:cNvPr>
        <xdr:cNvCxnSpPr/>
      </xdr:nvCxnSpPr>
      <xdr:spPr>
        <a:xfrm>
          <a:off x="11187733" y="2805872"/>
          <a:ext cx="0" cy="450183"/>
        </a:xfrm>
        <a:prstGeom prst="line">
          <a:avLst/>
        </a:prstGeom>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9</xdr:col>
      <xdr:colOff>711907</xdr:colOff>
      <xdr:row>12</xdr:row>
      <xdr:rowOff>46231</xdr:rowOff>
    </xdr:from>
    <xdr:to>
      <xdr:col>10</xdr:col>
      <xdr:colOff>487780</xdr:colOff>
      <xdr:row>12</xdr:row>
      <xdr:rowOff>46231</xdr:rowOff>
    </xdr:to>
    <xdr:cxnSp macro="">
      <xdr:nvCxnSpPr>
        <xdr:cNvPr id="121" name="Connecteur droit 120">
          <a:extLst>
            <a:ext uri="{FF2B5EF4-FFF2-40B4-BE49-F238E27FC236}">
              <a16:creationId xmlns:a16="http://schemas.microsoft.com/office/drawing/2014/main" id="{DF326489-B306-4BA5-BAD9-EB678D0A2AE5}"/>
            </a:ext>
          </a:extLst>
        </xdr:cNvPr>
        <xdr:cNvCxnSpPr/>
      </xdr:nvCxnSpPr>
      <xdr:spPr>
        <a:xfrm>
          <a:off x="10903657" y="2808481"/>
          <a:ext cx="537873" cy="0"/>
        </a:xfrm>
        <a:prstGeom prst="line">
          <a:avLst/>
        </a:prstGeom>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11</xdr:col>
      <xdr:colOff>165079</xdr:colOff>
      <xdr:row>12</xdr:row>
      <xdr:rowOff>113774</xdr:rowOff>
    </xdr:from>
    <xdr:to>
      <xdr:col>12</xdr:col>
      <xdr:colOff>11733</xdr:colOff>
      <xdr:row>14</xdr:row>
      <xdr:rowOff>29423</xdr:rowOff>
    </xdr:to>
    <xdr:cxnSp macro="">
      <xdr:nvCxnSpPr>
        <xdr:cNvPr id="122" name="Connecteur droit 121">
          <a:extLst>
            <a:ext uri="{FF2B5EF4-FFF2-40B4-BE49-F238E27FC236}">
              <a16:creationId xmlns:a16="http://schemas.microsoft.com/office/drawing/2014/main" id="{2EA34E9B-1C6D-489E-85DA-5E8C5EE8AEAE}"/>
            </a:ext>
          </a:extLst>
        </xdr:cNvPr>
        <xdr:cNvCxnSpPr/>
      </xdr:nvCxnSpPr>
      <xdr:spPr>
        <a:xfrm flipV="1">
          <a:off x="12333267" y="2876024"/>
          <a:ext cx="477685" cy="272837"/>
        </a:xfrm>
        <a:prstGeom prst="line">
          <a:avLst/>
        </a:prstGeom>
        <a:ln w="12700">
          <a:solidFill>
            <a:srgbClr val="509E2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845911</xdr:colOff>
      <xdr:row>25</xdr:row>
      <xdr:rowOff>124796</xdr:rowOff>
    </xdr:from>
    <xdr:to>
      <xdr:col>10</xdr:col>
      <xdr:colOff>845911</xdr:colOff>
      <xdr:row>28</xdr:row>
      <xdr:rowOff>17861</xdr:rowOff>
    </xdr:to>
    <xdr:cxnSp macro="">
      <xdr:nvCxnSpPr>
        <xdr:cNvPr id="123" name="Connecteur droit 122">
          <a:extLst>
            <a:ext uri="{FF2B5EF4-FFF2-40B4-BE49-F238E27FC236}">
              <a16:creationId xmlns:a16="http://schemas.microsoft.com/office/drawing/2014/main" id="{CE0215FD-7AD3-451C-A47D-ED24FE19D93F}"/>
            </a:ext>
          </a:extLst>
        </xdr:cNvPr>
        <xdr:cNvCxnSpPr/>
      </xdr:nvCxnSpPr>
      <xdr:spPr>
        <a:xfrm>
          <a:off x="11799661" y="5363546"/>
          <a:ext cx="0" cy="512190"/>
        </a:xfrm>
        <a:prstGeom prst="line">
          <a:avLst/>
        </a:prstGeom>
        <a:ln w="1270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20</xdr:row>
      <xdr:rowOff>83344</xdr:rowOff>
    </xdr:from>
    <xdr:to>
      <xdr:col>13</xdr:col>
      <xdr:colOff>571956</xdr:colOff>
      <xdr:row>20</xdr:row>
      <xdr:rowOff>90153</xdr:rowOff>
    </xdr:to>
    <xdr:cxnSp macro="">
      <xdr:nvCxnSpPr>
        <xdr:cNvPr id="124" name="Connecteur droit 123">
          <a:extLst>
            <a:ext uri="{FF2B5EF4-FFF2-40B4-BE49-F238E27FC236}">
              <a16:creationId xmlns:a16="http://schemas.microsoft.com/office/drawing/2014/main" id="{600F9329-11E5-4836-8E9C-118892B7FB68}"/>
            </a:ext>
          </a:extLst>
        </xdr:cNvPr>
        <xdr:cNvCxnSpPr/>
      </xdr:nvCxnSpPr>
      <xdr:spPr>
        <a:xfrm flipV="1">
          <a:off x="12799219" y="4274344"/>
          <a:ext cx="1333956" cy="6809"/>
        </a:xfrm>
        <a:prstGeom prst="line">
          <a:avLst/>
        </a:prstGeo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393473</xdr:colOff>
      <xdr:row>28</xdr:row>
      <xdr:rowOff>5734</xdr:rowOff>
    </xdr:from>
    <xdr:to>
      <xdr:col>11</xdr:col>
      <xdr:colOff>226645</xdr:colOff>
      <xdr:row>28</xdr:row>
      <xdr:rowOff>5734</xdr:rowOff>
    </xdr:to>
    <xdr:cxnSp macro="">
      <xdr:nvCxnSpPr>
        <xdr:cNvPr id="125" name="Connecteur droit 124">
          <a:extLst>
            <a:ext uri="{FF2B5EF4-FFF2-40B4-BE49-F238E27FC236}">
              <a16:creationId xmlns:a16="http://schemas.microsoft.com/office/drawing/2014/main" id="{897D7D78-AE2D-4A93-B0AB-6B84550B370E}"/>
            </a:ext>
          </a:extLst>
        </xdr:cNvPr>
        <xdr:cNvCxnSpPr/>
      </xdr:nvCxnSpPr>
      <xdr:spPr>
        <a:xfrm>
          <a:off x="11347223" y="5863609"/>
          <a:ext cx="1047610" cy="0"/>
        </a:xfrm>
        <a:prstGeom prst="line">
          <a:avLst/>
        </a:prstGeom>
        <a:ln w="1270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423215</xdr:colOff>
      <xdr:row>12</xdr:row>
      <xdr:rowOff>123538</xdr:rowOff>
    </xdr:from>
    <xdr:to>
      <xdr:col>13</xdr:col>
      <xdr:colOff>82257</xdr:colOff>
      <xdr:row>12</xdr:row>
      <xdr:rowOff>126259</xdr:rowOff>
    </xdr:to>
    <xdr:cxnSp macro="">
      <xdr:nvCxnSpPr>
        <xdr:cNvPr id="126" name="Connecteur droit 125">
          <a:extLst>
            <a:ext uri="{FF2B5EF4-FFF2-40B4-BE49-F238E27FC236}">
              <a16:creationId xmlns:a16="http://schemas.microsoft.com/office/drawing/2014/main" id="{6C1A200F-A0B7-4678-A88F-718B2F1A6DC8}"/>
            </a:ext>
          </a:extLst>
        </xdr:cNvPr>
        <xdr:cNvCxnSpPr/>
      </xdr:nvCxnSpPr>
      <xdr:spPr>
        <a:xfrm>
          <a:off x="12591403" y="2885788"/>
          <a:ext cx="1052073" cy="2721"/>
        </a:xfrm>
        <a:prstGeom prst="line">
          <a:avLst/>
        </a:prstGeom>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250032</xdr:colOff>
      <xdr:row>1</xdr:row>
      <xdr:rowOff>59531</xdr:rowOff>
    </xdr:from>
    <xdr:ext cx="1078820" cy="474491"/>
    <xdr:pic>
      <xdr:nvPicPr>
        <xdr:cNvPr id="2" name="Image 1" descr="EDF_Logo_blanc.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250032" y="250031"/>
          <a:ext cx="1078820" cy="4744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219075</xdr:colOff>
      <xdr:row>1</xdr:row>
      <xdr:rowOff>57150</xdr:rowOff>
    </xdr:from>
    <xdr:to>
      <xdr:col>0</xdr:col>
      <xdr:colOff>1297895</xdr:colOff>
      <xdr:row>2</xdr:row>
      <xdr:rowOff>341141</xdr:rowOff>
    </xdr:to>
    <xdr:pic>
      <xdr:nvPicPr>
        <xdr:cNvPr id="2" name="Image 1" descr="EDF_Logo_blanc.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219075" y="247650"/>
          <a:ext cx="1078820" cy="4744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781050</xdr:colOff>
      <xdr:row>5</xdr:row>
      <xdr:rowOff>1047750</xdr:rowOff>
    </xdr:from>
    <xdr:to>
      <xdr:col>7</xdr:col>
      <xdr:colOff>1582275</xdr:colOff>
      <xdr:row>5</xdr:row>
      <xdr:rowOff>4966219</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1401860</xdr:colOff>
      <xdr:row>5</xdr:row>
      <xdr:rowOff>1762893</xdr:rowOff>
    </xdr:from>
    <xdr:to>
      <xdr:col>5</xdr:col>
      <xdr:colOff>1015215</xdr:colOff>
      <xdr:row>5</xdr:row>
      <xdr:rowOff>2376645</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11729681" y="3300500"/>
          <a:ext cx="1953784"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fr-FR" sz="1600" b="1">
              <a:solidFill>
                <a:srgbClr val="FFA02F"/>
              </a:solidFill>
            </a:rPr>
            <a:t>Coal</a:t>
          </a:r>
        </a:p>
        <a:p>
          <a:pPr algn="l"/>
          <a:r>
            <a:rPr lang="fr-FR" sz="1600" b="1" baseline="0">
              <a:solidFill>
                <a:srgbClr val="FFA02F"/>
              </a:solidFill>
            </a:rPr>
            <a:t>2 </a:t>
          </a:r>
          <a:r>
            <a:rPr lang="fr-FR" sz="1600" b="1">
              <a:solidFill>
                <a:srgbClr val="FFA02F"/>
              </a:solidFill>
            </a:rPr>
            <a:t>%</a:t>
          </a:r>
        </a:p>
      </xdr:txBody>
    </xdr:sp>
    <xdr:clientData/>
  </xdr:twoCellAnchor>
  <xdr:twoCellAnchor>
    <xdr:from>
      <xdr:col>0</xdr:col>
      <xdr:colOff>381494</xdr:colOff>
      <xdr:row>5</xdr:row>
      <xdr:rowOff>1002229</xdr:rowOff>
    </xdr:from>
    <xdr:to>
      <xdr:col>3</xdr:col>
      <xdr:colOff>1885949</xdr:colOff>
      <xdr:row>5</xdr:row>
      <xdr:rowOff>4916139</xdr:rowOff>
    </xdr:to>
    <xdr:graphicFrame macro="">
      <xdr:nvGraphicFramePr>
        <xdr:cNvPr id="4" name="Graphique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2121756</xdr:colOff>
      <xdr:row>5</xdr:row>
      <xdr:rowOff>3961127</xdr:rowOff>
    </xdr:from>
    <xdr:to>
      <xdr:col>0</xdr:col>
      <xdr:colOff>3971169</xdr:colOff>
      <xdr:row>5</xdr:row>
      <xdr:rowOff>4574879</xdr:rowOff>
    </xdr:to>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2121756" y="5469887"/>
          <a:ext cx="1849413"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005BBB"/>
              </a:solidFill>
            </a:rPr>
            <a:t>Hydro</a:t>
          </a:r>
        </a:p>
        <a:p>
          <a:pPr algn="l"/>
          <a:r>
            <a:rPr lang="fr-FR" sz="1600" b="1">
              <a:solidFill>
                <a:srgbClr val="005BBB"/>
              </a:solidFill>
              <a:latin typeface="+mn-lt"/>
              <a:ea typeface="+mn-ea"/>
              <a:cs typeface="+mn-cs"/>
            </a:rPr>
            <a:t>18</a:t>
          </a:r>
          <a:r>
            <a:rPr lang="fr-FR" sz="1600" b="1" baseline="0">
              <a:solidFill>
                <a:srgbClr val="005BBB"/>
              </a:solidFill>
              <a:latin typeface="+mn-lt"/>
              <a:ea typeface="+mn-ea"/>
              <a:cs typeface="+mn-cs"/>
            </a:rPr>
            <a:t> </a:t>
          </a:r>
          <a:r>
            <a:rPr lang="fr-FR" sz="1600" b="1">
              <a:solidFill>
                <a:srgbClr val="005BBB"/>
              </a:solidFill>
              <a:latin typeface="+mn-lt"/>
              <a:ea typeface="+mn-ea"/>
              <a:cs typeface="+mn-cs"/>
            </a:rPr>
            <a:t>%</a:t>
          </a:r>
        </a:p>
      </xdr:txBody>
    </xdr:sp>
    <xdr:clientData/>
  </xdr:twoCellAnchor>
  <xdr:twoCellAnchor>
    <xdr:from>
      <xdr:col>0</xdr:col>
      <xdr:colOff>2193968</xdr:colOff>
      <xdr:row>5</xdr:row>
      <xdr:rowOff>2543049</xdr:rowOff>
    </xdr:from>
    <xdr:to>
      <xdr:col>0</xdr:col>
      <xdr:colOff>3633968</xdr:colOff>
      <xdr:row>5</xdr:row>
      <xdr:rowOff>2543049</xdr:rowOff>
    </xdr:to>
    <xdr:cxnSp macro="">
      <xdr:nvCxnSpPr>
        <xdr:cNvPr id="6" name="Connecteur droit 5">
          <a:extLst>
            <a:ext uri="{FF2B5EF4-FFF2-40B4-BE49-F238E27FC236}">
              <a16:creationId xmlns:a16="http://schemas.microsoft.com/office/drawing/2014/main" id="{00000000-0008-0000-0100-000006000000}"/>
            </a:ext>
          </a:extLst>
        </xdr:cNvPr>
        <xdr:cNvCxnSpPr/>
      </xdr:nvCxnSpPr>
      <xdr:spPr>
        <a:xfrm flipV="1">
          <a:off x="2193968" y="4080656"/>
          <a:ext cx="1440000" cy="0"/>
        </a:xfrm>
        <a:prstGeom prst="line">
          <a:avLst/>
        </a:prstGeom>
        <a:ln w="19050">
          <a:solidFill>
            <a:srgbClr val="509E2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2170068</xdr:colOff>
      <xdr:row>5</xdr:row>
      <xdr:rowOff>3945083</xdr:rowOff>
    </xdr:from>
    <xdr:to>
      <xdr:col>1</xdr:col>
      <xdr:colOff>90577</xdr:colOff>
      <xdr:row>5</xdr:row>
      <xdr:rowOff>3945083</xdr:rowOff>
    </xdr:to>
    <xdr:cxnSp macro="">
      <xdr:nvCxnSpPr>
        <xdr:cNvPr id="7" name="Connecteur droit 6">
          <a:extLst>
            <a:ext uri="{FF2B5EF4-FFF2-40B4-BE49-F238E27FC236}">
              <a16:creationId xmlns:a16="http://schemas.microsoft.com/office/drawing/2014/main" id="{00000000-0008-0000-0100-000007000000}"/>
            </a:ext>
          </a:extLst>
        </xdr:cNvPr>
        <xdr:cNvCxnSpPr/>
      </xdr:nvCxnSpPr>
      <xdr:spPr>
        <a:xfrm flipV="1">
          <a:off x="2170068" y="5453843"/>
          <a:ext cx="2164849" cy="0"/>
        </a:xfrm>
        <a:prstGeom prst="line">
          <a:avLst/>
        </a:prstGeom>
        <a:ln w="19050">
          <a:solidFill>
            <a:srgbClr val="005BBB"/>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397783</xdr:colOff>
      <xdr:row>5</xdr:row>
      <xdr:rowOff>2299855</xdr:rowOff>
    </xdr:from>
    <xdr:to>
      <xdr:col>2</xdr:col>
      <xdr:colOff>1837783</xdr:colOff>
      <xdr:row>5</xdr:row>
      <xdr:rowOff>2299855</xdr:rowOff>
    </xdr:to>
    <xdr:cxnSp macro="">
      <xdr:nvCxnSpPr>
        <xdr:cNvPr id="8" name="Connecteur droit 7">
          <a:extLst>
            <a:ext uri="{FF2B5EF4-FFF2-40B4-BE49-F238E27FC236}">
              <a16:creationId xmlns:a16="http://schemas.microsoft.com/office/drawing/2014/main" id="{00000000-0008-0000-0100-000008000000}"/>
            </a:ext>
          </a:extLst>
        </xdr:cNvPr>
        <xdr:cNvCxnSpPr/>
      </xdr:nvCxnSpPr>
      <xdr:spPr>
        <a:xfrm flipV="1">
          <a:off x="6768103" y="3808615"/>
          <a:ext cx="1440000" cy="0"/>
        </a:xfrm>
        <a:prstGeom prst="line">
          <a:avLst/>
        </a:prstGeom>
        <a:ln w="19050">
          <a:solidFill>
            <a:srgbClr val="001A7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837680</xdr:colOff>
      <xdr:row>5</xdr:row>
      <xdr:rowOff>991639</xdr:rowOff>
    </xdr:from>
    <xdr:to>
      <xdr:col>1</xdr:col>
      <xdr:colOff>864303</xdr:colOff>
      <xdr:row>5</xdr:row>
      <xdr:rowOff>1410725</xdr:rowOff>
    </xdr:to>
    <xdr:cxnSp macro="">
      <xdr:nvCxnSpPr>
        <xdr:cNvPr id="9" name="Connecteur droit 8">
          <a:extLst>
            <a:ext uri="{FF2B5EF4-FFF2-40B4-BE49-F238E27FC236}">
              <a16:creationId xmlns:a16="http://schemas.microsoft.com/office/drawing/2014/main" id="{00000000-0008-0000-0100-000009000000}"/>
            </a:ext>
          </a:extLst>
        </xdr:cNvPr>
        <xdr:cNvCxnSpPr/>
      </xdr:nvCxnSpPr>
      <xdr:spPr>
        <a:xfrm flipH="1" flipV="1">
          <a:off x="5161202" y="2515639"/>
          <a:ext cx="26623" cy="419086"/>
        </a:xfrm>
        <a:prstGeom prst="line">
          <a:avLst/>
        </a:prstGeom>
        <a:ln w="19050">
          <a:solidFill>
            <a:srgbClr val="C4D600"/>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243934</xdr:colOff>
      <xdr:row>1</xdr:row>
      <xdr:rowOff>81310</xdr:rowOff>
    </xdr:from>
    <xdr:to>
      <xdr:col>0</xdr:col>
      <xdr:colOff>1321660</xdr:colOff>
      <xdr:row>2</xdr:row>
      <xdr:rowOff>369948</xdr:rowOff>
    </xdr:to>
    <xdr:pic>
      <xdr:nvPicPr>
        <xdr:cNvPr id="10" name="Image 9" descr="EDF_Logo_blanc.png">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cstate="print"/>
        <a:stretch>
          <a:fillRect/>
        </a:stretch>
      </xdr:blipFill>
      <xdr:spPr>
        <a:xfrm>
          <a:off x="243934" y="256570"/>
          <a:ext cx="1077726" cy="463898"/>
        </a:xfrm>
        <a:prstGeom prst="rect">
          <a:avLst/>
        </a:prstGeom>
      </xdr:spPr>
    </xdr:pic>
    <xdr:clientData/>
  </xdr:twoCellAnchor>
  <xdr:twoCellAnchor>
    <xdr:from>
      <xdr:col>4</xdr:col>
      <xdr:colOff>1526397</xdr:colOff>
      <xdr:row>4</xdr:row>
      <xdr:rowOff>13850</xdr:rowOff>
    </xdr:from>
    <xdr:to>
      <xdr:col>7</xdr:col>
      <xdr:colOff>455866</xdr:colOff>
      <xdr:row>5</xdr:row>
      <xdr:rowOff>277091</xdr:rowOff>
    </xdr:to>
    <xdr:sp macro="" textlink="">
      <xdr:nvSpPr>
        <xdr:cNvPr id="11" name="ZoneTexte 10">
          <a:extLst>
            <a:ext uri="{FF2B5EF4-FFF2-40B4-BE49-F238E27FC236}">
              <a16:creationId xmlns:a16="http://schemas.microsoft.com/office/drawing/2014/main" id="{00000000-0008-0000-0100-00000B000000}"/>
            </a:ext>
          </a:extLst>
        </xdr:cNvPr>
        <xdr:cNvSpPr txBox="1"/>
      </xdr:nvSpPr>
      <xdr:spPr>
        <a:xfrm>
          <a:off x="12148677" y="1271150"/>
          <a:ext cx="5871289" cy="514701"/>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prstClr val="white"/>
              </a:solidFill>
              <a:effectLst/>
              <a:uLnTx/>
              <a:uFillTx/>
              <a:latin typeface="Arial" panose="020B0604020202020204" pitchFamily="34" charset="0"/>
              <a:ea typeface="+mn-ea"/>
              <a:cs typeface="Arial" panose="020B0604020202020204" pitchFamily="34" charset="0"/>
            </a:rPr>
            <a:t>Fully consolidated electricty capacity</a:t>
          </a:r>
        </a:p>
      </xdr:txBody>
    </xdr:sp>
    <xdr:clientData/>
  </xdr:twoCellAnchor>
  <xdr:twoCellAnchor>
    <xdr:from>
      <xdr:col>0</xdr:col>
      <xdr:colOff>2082182</xdr:colOff>
      <xdr:row>5</xdr:row>
      <xdr:rowOff>2535108</xdr:rowOff>
    </xdr:from>
    <xdr:to>
      <xdr:col>1</xdr:col>
      <xdr:colOff>245776</xdr:colOff>
      <xdr:row>5</xdr:row>
      <xdr:rowOff>3564567</xdr:rowOff>
    </xdr:to>
    <xdr:sp macro="" textlink="">
      <xdr:nvSpPr>
        <xdr:cNvPr id="12" name="ZoneTexte 11">
          <a:extLst>
            <a:ext uri="{FF2B5EF4-FFF2-40B4-BE49-F238E27FC236}">
              <a16:creationId xmlns:a16="http://schemas.microsoft.com/office/drawing/2014/main" id="{00000000-0008-0000-0100-00000C000000}"/>
            </a:ext>
          </a:extLst>
        </xdr:cNvPr>
        <xdr:cNvSpPr txBox="1"/>
      </xdr:nvSpPr>
      <xdr:spPr>
        <a:xfrm>
          <a:off x="2082182" y="4072715"/>
          <a:ext cx="2286558" cy="1029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509E2F"/>
              </a:solidFill>
            </a:rPr>
            <a:t>New</a:t>
          </a:r>
          <a:r>
            <a:rPr lang="fr-FR" sz="1600" b="1" baseline="0">
              <a:solidFill>
                <a:srgbClr val="509E2F"/>
              </a:solidFill>
            </a:rPr>
            <a:t> </a:t>
          </a:r>
          <a:br>
            <a:rPr lang="fr-FR" sz="1600" b="1" baseline="0">
              <a:solidFill>
                <a:srgbClr val="509E2F"/>
              </a:solidFill>
            </a:rPr>
          </a:br>
          <a:r>
            <a:rPr lang="fr-FR" sz="1600" b="1" baseline="0">
              <a:solidFill>
                <a:srgbClr val="509E2F"/>
              </a:solidFill>
            </a:rPr>
            <a:t>Renewable </a:t>
          </a:r>
          <a:r>
            <a:rPr lang="fr-FR" sz="1600" b="1" baseline="30000">
              <a:solidFill>
                <a:srgbClr val="509E2F"/>
              </a:solidFill>
            </a:rPr>
            <a:t>(5)</a:t>
          </a:r>
        </a:p>
        <a:p>
          <a:pPr algn="l"/>
          <a:r>
            <a:rPr lang="fr-FR" sz="1600" b="1" baseline="0">
              <a:solidFill>
                <a:srgbClr val="509E2F"/>
              </a:solidFill>
              <a:latin typeface="+mn-lt"/>
              <a:ea typeface="+mn-ea"/>
              <a:cs typeface="+mn-cs"/>
            </a:rPr>
            <a:t>10 </a:t>
          </a:r>
          <a:r>
            <a:rPr lang="fr-FR" sz="1600" b="1">
              <a:solidFill>
                <a:srgbClr val="509E2F"/>
              </a:solidFill>
              <a:latin typeface="+mn-lt"/>
              <a:ea typeface="+mn-ea"/>
              <a:cs typeface="+mn-cs"/>
            </a:rPr>
            <a:t>%</a:t>
          </a:r>
        </a:p>
      </xdr:txBody>
    </xdr:sp>
    <xdr:clientData/>
  </xdr:twoCellAnchor>
  <xdr:twoCellAnchor>
    <xdr:from>
      <xdr:col>1</xdr:col>
      <xdr:colOff>483668</xdr:colOff>
      <xdr:row>5</xdr:row>
      <xdr:rowOff>459917</xdr:rowOff>
    </xdr:from>
    <xdr:to>
      <xdr:col>1</xdr:col>
      <xdr:colOff>1318035</xdr:colOff>
      <xdr:row>5</xdr:row>
      <xdr:rowOff>1126668</xdr:rowOff>
    </xdr:to>
    <xdr:sp macro="" textlink="">
      <xdr:nvSpPr>
        <xdr:cNvPr id="13" name="ZoneTexte 12">
          <a:extLst>
            <a:ext uri="{FF2B5EF4-FFF2-40B4-BE49-F238E27FC236}">
              <a16:creationId xmlns:a16="http://schemas.microsoft.com/office/drawing/2014/main" id="{00000000-0008-0000-0100-00000D000000}"/>
            </a:ext>
          </a:extLst>
        </xdr:cNvPr>
        <xdr:cNvSpPr txBox="1"/>
      </xdr:nvSpPr>
      <xdr:spPr>
        <a:xfrm>
          <a:off x="4728008" y="1968677"/>
          <a:ext cx="834367" cy="666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C4D600"/>
              </a:solidFill>
            </a:rPr>
            <a:t>Gas</a:t>
          </a:r>
        </a:p>
        <a:p>
          <a:pPr algn="l"/>
          <a:r>
            <a:rPr lang="fr-FR" sz="1600" b="1">
              <a:solidFill>
                <a:srgbClr val="C4D600"/>
              </a:solidFill>
            </a:rPr>
            <a:t>9 %</a:t>
          </a:r>
        </a:p>
      </xdr:txBody>
    </xdr:sp>
    <xdr:clientData/>
  </xdr:twoCellAnchor>
  <xdr:twoCellAnchor>
    <xdr:from>
      <xdr:col>0</xdr:col>
      <xdr:colOff>2108937</xdr:colOff>
      <xdr:row>5</xdr:row>
      <xdr:rowOff>1789521</xdr:rowOff>
    </xdr:from>
    <xdr:to>
      <xdr:col>1</xdr:col>
      <xdr:colOff>494</xdr:colOff>
      <xdr:row>5</xdr:row>
      <xdr:rowOff>2403273</xdr:rowOff>
    </xdr:to>
    <xdr:sp macro="" textlink="">
      <xdr:nvSpPr>
        <xdr:cNvPr id="14" name="ZoneTexte 13">
          <a:extLst>
            <a:ext uri="{FF2B5EF4-FFF2-40B4-BE49-F238E27FC236}">
              <a16:creationId xmlns:a16="http://schemas.microsoft.com/office/drawing/2014/main" id="{00000000-0008-0000-0100-00000E000000}"/>
            </a:ext>
          </a:extLst>
        </xdr:cNvPr>
        <xdr:cNvSpPr txBox="1"/>
      </xdr:nvSpPr>
      <xdr:spPr>
        <a:xfrm>
          <a:off x="2108937" y="3327128"/>
          <a:ext cx="2014521"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fr-FR" sz="1600" b="1">
              <a:solidFill>
                <a:srgbClr val="FFA02F"/>
              </a:solidFill>
            </a:rPr>
            <a:t>Coal</a:t>
          </a:r>
        </a:p>
        <a:p>
          <a:pPr algn="l"/>
          <a:r>
            <a:rPr lang="fr-FR" sz="1600" b="1" baseline="0">
              <a:solidFill>
                <a:srgbClr val="FFA02F"/>
              </a:solidFill>
            </a:rPr>
            <a:t>3 </a:t>
          </a:r>
          <a:r>
            <a:rPr lang="fr-FR" sz="1600" b="1">
              <a:solidFill>
                <a:srgbClr val="FFA02F"/>
              </a:solidFill>
            </a:rPr>
            <a:t>%</a:t>
          </a:r>
        </a:p>
      </xdr:txBody>
    </xdr:sp>
    <xdr:clientData/>
  </xdr:twoCellAnchor>
  <xdr:twoCellAnchor>
    <xdr:from>
      <xdr:col>0</xdr:col>
      <xdr:colOff>2064390</xdr:colOff>
      <xdr:row>5</xdr:row>
      <xdr:rowOff>936360</xdr:rowOff>
    </xdr:from>
    <xdr:to>
      <xdr:col>0</xdr:col>
      <xdr:colOff>2757823</xdr:colOff>
      <xdr:row>5</xdr:row>
      <xdr:rowOff>1550112</xdr:rowOff>
    </xdr:to>
    <xdr:sp macro="" textlink="">
      <xdr:nvSpPr>
        <xdr:cNvPr id="15" name="ZoneTexte 14">
          <a:extLst>
            <a:ext uri="{FF2B5EF4-FFF2-40B4-BE49-F238E27FC236}">
              <a16:creationId xmlns:a16="http://schemas.microsoft.com/office/drawing/2014/main" id="{00000000-0008-0000-0100-00000F000000}"/>
            </a:ext>
          </a:extLst>
        </xdr:cNvPr>
        <xdr:cNvSpPr txBox="1"/>
      </xdr:nvSpPr>
      <xdr:spPr>
        <a:xfrm>
          <a:off x="2064390" y="2473967"/>
          <a:ext cx="693433"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FE5815"/>
              </a:solidFill>
            </a:rPr>
            <a:t>Fuel</a:t>
          </a:r>
        </a:p>
        <a:p>
          <a:pPr algn="l"/>
          <a:r>
            <a:rPr lang="fr-FR" sz="1600" b="1">
              <a:solidFill>
                <a:srgbClr val="FE5815"/>
              </a:solidFill>
            </a:rPr>
            <a:t>3 %</a:t>
          </a:r>
        </a:p>
      </xdr:txBody>
    </xdr:sp>
    <xdr:clientData/>
  </xdr:twoCellAnchor>
  <xdr:twoCellAnchor>
    <xdr:from>
      <xdr:col>0</xdr:col>
      <xdr:colOff>2179476</xdr:colOff>
      <xdr:row>5</xdr:row>
      <xdr:rowOff>1809408</xdr:rowOff>
    </xdr:from>
    <xdr:to>
      <xdr:col>0</xdr:col>
      <xdr:colOff>3979476</xdr:colOff>
      <xdr:row>5</xdr:row>
      <xdr:rowOff>1809408</xdr:rowOff>
    </xdr:to>
    <xdr:cxnSp macro="">
      <xdr:nvCxnSpPr>
        <xdr:cNvPr id="16" name="Connecteur droit 15">
          <a:extLst>
            <a:ext uri="{FF2B5EF4-FFF2-40B4-BE49-F238E27FC236}">
              <a16:creationId xmlns:a16="http://schemas.microsoft.com/office/drawing/2014/main" id="{00000000-0008-0000-0100-000010000000}"/>
            </a:ext>
          </a:extLst>
        </xdr:cNvPr>
        <xdr:cNvCxnSpPr/>
      </xdr:nvCxnSpPr>
      <xdr:spPr>
        <a:xfrm flipV="1">
          <a:off x="2179476" y="3347015"/>
          <a:ext cx="1800000" cy="0"/>
        </a:xfrm>
        <a:prstGeom prst="line">
          <a:avLst/>
        </a:prstGeom>
        <a:ln w="19050">
          <a:solidFill>
            <a:srgbClr val="FFA02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2188562</xdr:colOff>
      <xdr:row>5</xdr:row>
      <xdr:rowOff>1524284</xdr:rowOff>
    </xdr:from>
    <xdr:to>
      <xdr:col>1</xdr:col>
      <xdr:colOff>109071</xdr:colOff>
      <xdr:row>5</xdr:row>
      <xdr:rowOff>1524284</xdr:rowOff>
    </xdr:to>
    <xdr:cxnSp macro="">
      <xdr:nvCxnSpPr>
        <xdr:cNvPr id="17" name="Connecteur droit 16">
          <a:extLst>
            <a:ext uri="{FF2B5EF4-FFF2-40B4-BE49-F238E27FC236}">
              <a16:creationId xmlns:a16="http://schemas.microsoft.com/office/drawing/2014/main" id="{00000000-0008-0000-0100-000011000000}"/>
            </a:ext>
          </a:extLst>
        </xdr:cNvPr>
        <xdr:cNvCxnSpPr/>
      </xdr:nvCxnSpPr>
      <xdr:spPr>
        <a:xfrm>
          <a:off x="2188562" y="3063225"/>
          <a:ext cx="2245980" cy="0"/>
        </a:xfrm>
        <a:prstGeom prst="line">
          <a:avLst/>
        </a:prstGeom>
        <a:ln w="19050">
          <a:solidFill>
            <a:srgbClr val="FE5815"/>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2715491</xdr:colOff>
      <xdr:row>4</xdr:row>
      <xdr:rowOff>8410</xdr:rowOff>
    </xdr:from>
    <xdr:to>
      <xdr:col>2</xdr:col>
      <xdr:colOff>1734602</xdr:colOff>
      <xdr:row>5</xdr:row>
      <xdr:rowOff>258102</xdr:rowOff>
    </xdr:to>
    <xdr:sp macro="" textlink="">
      <xdr:nvSpPr>
        <xdr:cNvPr id="18" name="ZoneTexte 17">
          <a:extLst>
            <a:ext uri="{FF2B5EF4-FFF2-40B4-BE49-F238E27FC236}">
              <a16:creationId xmlns:a16="http://schemas.microsoft.com/office/drawing/2014/main" id="{00000000-0008-0000-0100-000012000000}"/>
            </a:ext>
          </a:extLst>
        </xdr:cNvPr>
        <xdr:cNvSpPr txBox="1"/>
      </xdr:nvSpPr>
      <xdr:spPr>
        <a:xfrm>
          <a:off x="2715491" y="1265710"/>
          <a:ext cx="5389431" cy="501152"/>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2000" b="1" i="0" u="none" strike="noStrike" kern="0" cap="none" spc="0" normalizeH="0" baseline="0" noProof="0">
              <a:ln>
                <a:noFill/>
              </a:ln>
              <a:solidFill>
                <a:prstClr val="white"/>
              </a:solidFill>
              <a:effectLst/>
              <a:uLnTx/>
              <a:uFillTx/>
              <a:latin typeface="Arial" panose="020B0604020202020204" pitchFamily="34" charset="0"/>
              <a:ea typeface="+mn-ea"/>
              <a:cs typeface="Arial" panose="020B0604020202020204" pitchFamily="34" charset="0"/>
            </a:rPr>
            <a:t>Group Net installed electricity capacity</a:t>
          </a:r>
        </a:p>
      </xdr:txBody>
    </xdr:sp>
    <xdr:clientData/>
  </xdr:twoCellAnchor>
  <xdr:twoCellAnchor>
    <xdr:from>
      <xdr:col>1</xdr:col>
      <xdr:colOff>267414</xdr:colOff>
      <xdr:row>5</xdr:row>
      <xdr:rowOff>2535381</xdr:rowOff>
    </xdr:from>
    <xdr:to>
      <xdr:col>1</xdr:col>
      <xdr:colOff>1981200</xdr:colOff>
      <xdr:row>5</xdr:row>
      <xdr:rowOff>3408218</xdr:rowOff>
    </xdr:to>
    <xdr:sp macro="" textlink="">
      <xdr:nvSpPr>
        <xdr:cNvPr id="19" name="ZoneTexte 18">
          <a:extLst>
            <a:ext uri="{FF2B5EF4-FFF2-40B4-BE49-F238E27FC236}">
              <a16:creationId xmlns:a16="http://schemas.microsoft.com/office/drawing/2014/main" id="{00000000-0008-0000-0100-000013000000}"/>
            </a:ext>
          </a:extLst>
        </xdr:cNvPr>
        <xdr:cNvSpPr txBox="1"/>
      </xdr:nvSpPr>
      <xdr:spPr>
        <a:xfrm>
          <a:off x="4511754" y="4044141"/>
          <a:ext cx="1713786" cy="872837"/>
        </a:xfrm>
        <a:prstGeom prst="rect">
          <a:avLst/>
        </a:prstGeom>
        <a:solidFill>
          <a:schemeClr val="lt1"/>
        </a:solidFill>
        <a:ln w="9525"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2000" b="1">
              <a:solidFill>
                <a:sysClr val="windowText" lastClr="000000"/>
              </a:solidFill>
            </a:rPr>
            <a:t>Group</a:t>
          </a:r>
          <a:r>
            <a:rPr lang="fr-FR" sz="2000" b="1" baseline="0">
              <a:solidFill>
                <a:sysClr val="windowText" lastClr="000000"/>
              </a:solidFill>
            </a:rPr>
            <a:t> Total</a:t>
          </a:r>
          <a:endParaRPr lang="fr-FR" sz="2000" b="1">
            <a:solidFill>
              <a:sysClr val="windowText" lastClr="000000"/>
            </a:solidFill>
          </a:endParaRPr>
        </a:p>
        <a:p>
          <a:pPr algn="ctr"/>
          <a:r>
            <a:rPr lang="fr-FR" sz="2000" b="1">
              <a:solidFill>
                <a:sysClr val="windowText" lastClr="000000"/>
              </a:solidFill>
            </a:rPr>
            <a:t>123,151</a:t>
          </a:r>
        </a:p>
      </xdr:txBody>
    </xdr:sp>
    <xdr:clientData/>
  </xdr:twoCellAnchor>
  <xdr:twoCellAnchor>
    <xdr:from>
      <xdr:col>2</xdr:col>
      <xdr:colOff>886689</xdr:colOff>
      <xdr:row>5</xdr:row>
      <xdr:rowOff>1731816</xdr:rowOff>
    </xdr:from>
    <xdr:to>
      <xdr:col>3</xdr:col>
      <xdr:colOff>674916</xdr:colOff>
      <xdr:row>5</xdr:row>
      <xdr:rowOff>2576943</xdr:rowOff>
    </xdr:to>
    <xdr:sp macro="" textlink="">
      <xdr:nvSpPr>
        <xdr:cNvPr id="20" name="ZoneTexte 19">
          <a:extLst>
            <a:ext uri="{FF2B5EF4-FFF2-40B4-BE49-F238E27FC236}">
              <a16:creationId xmlns:a16="http://schemas.microsoft.com/office/drawing/2014/main" id="{00000000-0008-0000-0100-000014000000}"/>
            </a:ext>
          </a:extLst>
        </xdr:cNvPr>
        <xdr:cNvSpPr txBox="1"/>
      </xdr:nvSpPr>
      <xdr:spPr>
        <a:xfrm>
          <a:off x="7257009" y="3240576"/>
          <a:ext cx="1914207" cy="845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600" b="1" baseline="0">
              <a:solidFill>
                <a:srgbClr val="001A70"/>
              </a:solidFill>
            </a:rPr>
            <a:t>56 %</a:t>
          </a:r>
          <a:r>
            <a:rPr lang="fr-FR" sz="1600" b="1">
              <a:solidFill>
                <a:srgbClr val="001A70"/>
              </a:solidFill>
            </a:rPr>
            <a:t> </a:t>
          </a:r>
        </a:p>
        <a:p>
          <a:r>
            <a:rPr lang="fr-FR" sz="1600" b="1">
              <a:solidFill>
                <a:srgbClr val="001A70"/>
              </a:solidFill>
            </a:rPr>
            <a:t>Nuclear</a:t>
          </a:r>
        </a:p>
      </xdr:txBody>
    </xdr:sp>
    <xdr:clientData/>
  </xdr:twoCellAnchor>
  <xdr:twoCellAnchor>
    <xdr:from>
      <xdr:col>1</xdr:col>
      <xdr:colOff>498765</xdr:colOff>
      <xdr:row>5</xdr:row>
      <xdr:rowOff>1001116</xdr:rowOff>
    </xdr:from>
    <xdr:to>
      <xdr:col>1</xdr:col>
      <xdr:colOff>1038765</xdr:colOff>
      <xdr:row>5</xdr:row>
      <xdr:rowOff>1001116</xdr:rowOff>
    </xdr:to>
    <xdr:cxnSp macro="">
      <xdr:nvCxnSpPr>
        <xdr:cNvPr id="21" name="Connecteur droit 20">
          <a:extLst>
            <a:ext uri="{FF2B5EF4-FFF2-40B4-BE49-F238E27FC236}">
              <a16:creationId xmlns:a16="http://schemas.microsoft.com/office/drawing/2014/main" id="{00000000-0008-0000-0100-000015000000}"/>
            </a:ext>
          </a:extLst>
        </xdr:cNvPr>
        <xdr:cNvCxnSpPr/>
      </xdr:nvCxnSpPr>
      <xdr:spPr>
        <a:xfrm flipH="1">
          <a:off x="4743105" y="2509876"/>
          <a:ext cx="540000" cy="0"/>
        </a:xfrm>
        <a:prstGeom prst="line">
          <a:avLst/>
        </a:prstGeom>
        <a:ln w="19050">
          <a:solidFill>
            <a:srgbClr val="C4D6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1368415</xdr:colOff>
      <xdr:row>5</xdr:row>
      <xdr:rowOff>3961127</xdr:rowOff>
    </xdr:from>
    <xdr:to>
      <xdr:col>5</xdr:col>
      <xdr:colOff>807137</xdr:colOff>
      <xdr:row>5</xdr:row>
      <xdr:rowOff>4574879</xdr:rowOff>
    </xdr:to>
    <xdr:sp macro="" textlink="">
      <xdr:nvSpPr>
        <xdr:cNvPr id="22" name="ZoneTexte 21">
          <a:extLst>
            <a:ext uri="{FF2B5EF4-FFF2-40B4-BE49-F238E27FC236}">
              <a16:creationId xmlns:a16="http://schemas.microsoft.com/office/drawing/2014/main" id="{00000000-0008-0000-0100-000016000000}"/>
            </a:ext>
          </a:extLst>
        </xdr:cNvPr>
        <xdr:cNvSpPr txBox="1"/>
      </xdr:nvSpPr>
      <xdr:spPr>
        <a:xfrm>
          <a:off x="11990695" y="5469887"/>
          <a:ext cx="1846642"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005BBB"/>
              </a:solidFill>
            </a:rPr>
            <a:t>Hydro</a:t>
          </a:r>
        </a:p>
        <a:p>
          <a:pPr algn="l"/>
          <a:r>
            <a:rPr lang="fr-FR" sz="1600" b="1" baseline="0">
              <a:solidFill>
                <a:srgbClr val="005BBB"/>
              </a:solidFill>
              <a:latin typeface="+mn-lt"/>
              <a:ea typeface="+mn-ea"/>
              <a:cs typeface="+mn-cs"/>
            </a:rPr>
            <a:t>18 </a:t>
          </a:r>
          <a:r>
            <a:rPr lang="fr-FR" sz="1600" b="1">
              <a:solidFill>
                <a:srgbClr val="005BBB"/>
              </a:solidFill>
              <a:latin typeface="+mn-lt"/>
              <a:ea typeface="+mn-ea"/>
              <a:cs typeface="+mn-cs"/>
            </a:rPr>
            <a:t>%</a:t>
          </a:r>
        </a:p>
      </xdr:txBody>
    </xdr:sp>
    <xdr:clientData/>
  </xdr:twoCellAnchor>
  <xdr:twoCellAnchor>
    <xdr:from>
      <xdr:col>4</xdr:col>
      <xdr:colOff>1436997</xdr:colOff>
      <xdr:row>5</xdr:row>
      <xdr:rowOff>2416629</xdr:rowOff>
    </xdr:from>
    <xdr:to>
      <xdr:col>5</xdr:col>
      <xdr:colOff>466306</xdr:colOff>
      <xdr:row>5</xdr:row>
      <xdr:rowOff>2416629</xdr:rowOff>
    </xdr:to>
    <xdr:cxnSp macro="">
      <xdr:nvCxnSpPr>
        <xdr:cNvPr id="23" name="Connecteur droit 22">
          <a:extLst>
            <a:ext uri="{FF2B5EF4-FFF2-40B4-BE49-F238E27FC236}">
              <a16:creationId xmlns:a16="http://schemas.microsoft.com/office/drawing/2014/main" id="{00000000-0008-0000-0100-000017000000}"/>
            </a:ext>
          </a:extLst>
        </xdr:cNvPr>
        <xdr:cNvCxnSpPr/>
      </xdr:nvCxnSpPr>
      <xdr:spPr>
        <a:xfrm flipV="1">
          <a:off x="11764818" y="3954236"/>
          <a:ext cx="1369738" cy="0"/>
        </a:xfrm>
        <a:prstGeom prst="line">
          <a:avLst/>
        </a:prstGeom>
        <a:ln w="19050">
          <a:solidFill>
            <a:srgbClr val="509E2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1435777</xdr:colOff>
      <xdr:row>5</xdr:row>
      <xdr:rowOff>3945083</xdr:rowOff>
    </xdr:from>
    <xdr:to>
      <xdr:col>5</xdr:col>
      <xdr:colOff>1185086</xdr:colOff>
      <xdr:row>5</xdr:row>
      <xdr:rowOff>3945083</xdr:rowOff>
    </xdr:to>
    <xdr:cxnSp macro="">
      <xdr:nvCxnSpPr>
        <xdr:cNvPr id="24" name="Connecteur droit 23">
          <a:extLst>
            <a:ext uri="{FF2B5EF4-FFF2-40B4-BE49-F238E27FC236}">
              <a16:creationId xmlns:a16="http://schemas.microsoft.com/office/drawing/2014/main" id="{00000000-0008-0000-0100-000018000000}"/>
            </a:ext>
          </a:extLst>
        </xdr:cNvPr>
        <xdr:cNvCxnSpPr/>
      </xdr:nvCxnSpPr>
      <xdr:spPr>
        <a:xfrm flipV="1">
          <a:off x="12058057" y="5453843"/>
          <a:ext cx="2157229" cy="0"/>
        </a:xfrm>
        <a:prstGeom prst="line">
          <a:avLst/>
        </a:prstGeom>
        <a:ln w="19050">
          <a:solidFill>
            <a:srgbClr val="005BBB"/>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1201346</xdr:colOff>
      <xdr:row>5</xdr:row>
      <xdr:rowOff>2299855</xdr:rowOff>
    </xdr:from>
    <xdr:to>
      <xdr:col>7</xdr:col>
      <xdr:colOff>521600</xdr:colOff>
      <xdr:row>5</xdr:row>
      <xdr:rowOff>2299855</xdr:rowOff>
    </xdr:to>
    <xdr:cxnSp macro="">
      <xdr:nvCxnSpPr>
        <xdr:cNvPr id="25" name="Connecteur droit 24">
          <a:extLst>
            <a:ext uri="{FF2B5EF4-FFF2-40B4-BE49-F238E27FC236}">
              <a16:creationId xmlns:a16="http://schemas.microsoft.com/office/drawing/2014/main" id="{00000000-0008-0000-0100-000019000000}"/>
            </a:ext>
          </a:extLst>
        </xdr:cNvPr>
        <xdr:cNvCxnSpPr/>
      </xdr:nvCxnSpPr>
      <xdr:spPr>
        <a:xfrm flipV="1">
          <a:off x="16639466" y="3808615"/>
          <a:ext cx="1446234" cy="0"/>
        </a:xfrm>
        <a:prstGeom prst="line">
          <a:avLst/>
        </a:prstGeom>
        <a:ln w="19050">
          <a:solidFill>
            <a:srgbClr val="001A7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1898073</xdr:colOff>
      <xdr:row>5</xdr:row>
      <xdr:rowOff>1011382</xdr:rowOff>
    </xdr:from>
    <xdr:to>
      <xdr:col>5</xdr:col>
      <xdr:colOff>1898073</xdr:colOff>
      <xdr:row>5</xdr:row>
      <xdr:rowOff>1278203</xdr:rowOff>
    </xdr:to>
    <xdr:cxnSp macro="">
      <xdr:nvCxnSpPr>
        <xdr:cNvPr id="26" name="Connecteur droit 25">
          <a:extLst>
            <a:ext uri="{FF2B5EF4-FFF2-40B4-BE49-F238E27FC236}">
              <a16:creationId xmlns:a16="http://schemas.microsoft.com/office/drawing/2014/main" id="{00000000-0008-0000-0100-00001A000000}"/>
            </a:ext>
          </a:extLst>
        </xdr:cNvPr>
        <xdr:cNvCxnSpPr/>
      </xdr:nvCxnSpPr>
      <xdr:spPr>
        <a:xfrm flipH="1" flipV="1">
          <a:off x="14928273" y="2520142"/>
          <a:ext cx="0" cy="266821"/>
        </a:xfrm>
        <a:prstGeom prst="line">
          <a:avLst/>
        </a:prstGeom>
        <a:ln w="19050">
          <a:solidFill>
            <a:srgbClr val="C4D6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1366940</xdr:colOff>
      <xdr:row>5</xdr:row>
      <xdr:rowOff>2392859</xdr:rowOff>
    </xdr:from>
    <xdr:to>
      <xdr:col>5</xdr:col>
      <xdr:colOff>1359334</xdr:colOff>
      <xdr:row>5</xdr:row>
      <xdr:rowOff>3422318</xdr:rowOff>
    </xdr:to>
    <xdr:sp macro="" textlink="">
      <xdr:nvSpPr>
        <xdr:cNvPr id="27" name="ZoneTexte 26">
          <a:extLst>
            <a:ext uri="{FF2B5EF4-FFF2-40B4-BE49-F238E27FC236}">
              <a16:creationId xmlns:a16="http://schemas.microsoft.com/office/drawing/2014/main" id="{00000000-0008-0000-0100-00001B000000}"/>
            </a:ext>
          </a:extLst>
        </xdr:cNvPr>
        <xdr:cNvSpPr txBox="1"/>
      </xdr:nvSpPr>
      <xdr:spPr>
        <a:xfrm>
          <a:off x="11694761" y="3930466"/>
          <a:ext cx="2332823" cy="1029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509E2F"/>
              </a:solidFill>
            </a:rPr>
            <a:t>New </a:t>
          </a:r>
          <a:br>
            <a:rPr lang="fr-FR" sz="1600" b="1">
              <a:solidFill>
                <a:srgbClr val="509E2F"/>
              </a:solidFill>
            </a:rPr>
          </a:br>
          <a:r>
            <a:rPr lang="fr-FR" sz="1600" b="1">
              <a:solidFill>
                <a:schemeClr val="accent6"/>
              </a:solidFill>
            </a:rPr>
            <a:t>Renewable </a:t>
          </a:r>
          <a:r>
            <a:rPr lang="fr-FR" sz="1600" b="1" baseline="30000">
              <a:solidFill>
                <a:schemeClr val="accent6"/>
              </a:solidFill>
            </a:rPr>
            <a:t>(5)</a:t>
          </a:r>
        </a:p>
        <a:p>
          <a:pPr algn="l"/>
          <a:r>
            <a:rPr lang="fr-FR" sz="1600" b="1" baseline="0">
              <a:solidFill>
                <a:schemeClr val="accent6"/>
              </a:solidFill>
              <a:latin typeface="+mn-lt"/>
              <a:ea typeface="+mn-ea"/>
              <a:cs typeface="+mn-cs"/>
            </a:rPr>
            <a:t>8 </a:t>
          </a:r>
          <a:r>
            <a:rPr lang="fr-FR" sz="1600" b="1">
              <a:solidFill>
                <a:schemeClr val="accent6"/>
              </a:solidFill>
              <a:latin typeface="+mn-lt"/>
              <a:ea typeface="+mn-ea"/>
              <a:cs typeface="+mn-cs"/>
            </a:rPr>
            <a:t>%</a:t>
          </a:r>
        </a:p>
      </xdr:txBody>
    </xdr:sp>
    <xdr:clientData/>
  </xdr:twoCellAnchor>
  <xdr:twoCellAnchor>
    <xdr:from>
      <xdr:col>5</xdr:col>
      <xdr:colOff>1578177</xdr:colOff>
      <xdr:row>5</xdr:row>
      <xdr:rowOff>459917</xdr:rowOff>
    </xdr:from>
    <xdr:to>
      <xdr:col>6</xdr:col>
      <xdr:colOff>1853</xdr:colOff>
      <xdr:row>5</xdr:row>
      <xdr:rowOff>1126668</xdr:rowOff>
    </xdr:to>
    <xdr:sp macro="" textlink="">
      <xdr:nvSpPr>
        <xdr:cNvPr id="28" name="ZoneTexte 27">
          <a:extLst>
            <a:ext uri="{FF2B5EF4-FFF2-40B4-BE49-F238E27FC236}">
              <a16:creationId xmlns:a16="http://schemas.microsoft.com/office/drawing/2014/main" id="{00000000-0008-0000-0100-00001C000000}"/>
            </a:ext>
          </a:extLst>
        </xdr:cNvPr>
        <xdr:cNvSpPr txBox="1"/>
      </xdr:nvSpPr>
      <xdr:spPr>
        <a:xfrm>
          <a:off x="14608377" y="1968677"/>
          <a:ext cx="831596" cy="666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C4D600"/>
              </a:solidFill>
            </a:rPr>
            <a:t>Gas</a:t>
          </a:r>
        </a:p>
        <a:p>
          <a:pPr algn="l"/>
          <a:r>
            <a:rPr lang="fr-FR" sz="1600" b="1">
              <a:solidFill>
                <a:srgbClr val="C4D600"/>
              </a:solidFill>
            </a:rPr>
            <a:t>9 %</a:t>
          </a:r>
        </a:p>
      </xdr:txBody>
    </xdr:sp>
    <xdr:clientData/>
  </xdr:twoCellAnchor>
  <xdr:twoCellAnchor>
    <xdr:from>
      <xdr:col>4</xdr:col>
      <xdr:colOff>1365478</xdr:colOff>
      <xdr:row>5</xdr:row>
      <xdr:rowOff>1002264</xdr:rowOff>
    </xdr:from>
    <xdr:to>
      <xdr:col>4</xdr:col>
      <xdr:colOff>2058911</xdr:colOff>
      <xdr:row>5</xdr:row>
      <xdr:rowOff>1616016</xdr:rowOff>
    </xdr:to>
    <xdr:sp macro="" textlink="">
      <xdr:nvSpPr>
        <xdr:cNvPr id="29" name="ZoneTexte 28">
          <a:extLst>
            <a:ext uri="{FF2B5EF4-FFF2-40B4-BE49-F238E27FC236}">
              <a16:creationId xmlns:a16="http://schemas.microsoft.com/office/drawing/2014/main" id="{00000000-0008-0000-0100-00001D000000}"/>
            </a:ext>
          </a:extLst>
        </xdr:cNvPr>
        <xdr:cNvSpPr txBox="1"/>
      </xdr:nvSpPr>
      <xdr:spPr>
        <a:xfrm>
          <a:off x="11693299" y="2539871"/>
          <a:ext cx="693433" cy="613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600" b="1">
              <a:solidFill>
                <a:srgbClr val="FE5815"/>
              </a:solidFill>
            </a:rPr>
            <a:t>Fuel</a:t>
          </a:r>
        </a:p>
        <a:p>
          <a:pPr algn="l"/>
          <a:r>
            <a:rPr lang="fr-FR" sz="1600" b="1">
              <a:solidFill>
                <a:srgbClr val="FE5815"/>
              </a:solidFill>
            </a:rPr>
            <a:t>3 %</a:t>
          </a:r>
        </a:p>
      </xdr:txBody>
    </xdr:sp>
    <xdr:clientData/>
  </xdr:twoCellAnchor>
  <xdr:twoCellAnchor>
    <xdr:from>
      <xdr:col>4</xdr:col>
      <xdr:colOff>1472399</xdr:colOff>
      <xdr:row>5</xdr:row>
      <xdr:rowOff>1809994</xdr:rowOff>
    </xdr:from>
    <xdr:to>
      <xdr:col>5</xdr:col>
      <xdr:colOff>861708</xdr:colOff>
      <xdr:row>5</xdr:row>
      <xdr:rowOff>1809994</xdr:rowOff>
    </xdr:to>
    <xdr:cxnSp macro="">
      <xdr:nvCxnSpPr>
        <xdr:cNvPr id="30" name="Connecteur droit 29">
          <a:extLst>
            <a:ext uri="{FF2B5EF4-FFF2-40B4-BE49-F238E27FC236}">
              <a16:creationId xmlns:a16="http://schemas.microsoft.com/office/drawing/2014/main" id="{00000000-0008-0000-0100-00001E000000}"/>
            </a:ext>
          </a:extLst>
        </xdr:cNvPr>
        <xdr:cNvCxnSpPr/>
      </xdr:nvCxnSpPr>
      <xdr:spPr>
        <a:xfrm flipV="1">
          <a:off x="11800220" y="3347601"/>
          <a:ext cx="1729738" cy="0"/>
        </a:xfrm>
        <a:prstGeom prst="line">
          <a:avLst/>
        </a:prstGeom>
        <a:ln w="19050">
          <a:solidFill>
            <a:srgbClr val="FFA02F"/>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1454271</xdr:colOff>
      <xdr:row>5</xdr:row>
      <xdr:rowOff>1549367</xdr:rowOff>
    </xdr:from>
    <xdr:to>
      <xdr:col>5</xdr:col>
      <xdr:colOff>1203580</xdr:colOff>
      <xdr:row>5</xdr:row>
      <xdr:rowOff>1549367</xdr:rowOff>
    </xdr:to>
    <xdr:cxnSp macro="">
      <xdr:nvCxnSpPr>
        <xdr:cNvPr id="31" name="Connecteur droit 30">
          <a:extLst>
            <a:ext uri="{FF2B5EF4-FFF2-40B4-BE49-F238E27FC236}">
              <a16:creationId xmlns:a16="http://schemas.microsoft.com/office/drawing/2014/main" id="{00000000-0008-0000-0100-00001F000000}"/>
            </a:ext>
          </a:extLst>
        </xdr:cNvPr>
        <xdr:cNvCxnSpPr/>
      </xdr:nvCxnSpPr>
      <xdr:spPr>
        <a:xfrm>
          <a:off x="11782092" y="3086974"/>
          <a:ext cx="2089738" cy="0"/>
        </a:xfrm>
        <a:prstGeom prst="line">
          <a:avLst/>
        </a:prstGeom>
        <a:ln w="19050">
          <a:solidFill>
            <a:srgbClr val="FE5815"/>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1690252</xdr:colOff>
      <xdr:row>5</xdr:row>
      <xdr:rowOff>1731816</xdr:rowOff>
    </xdr:from>
    <xdr:to>
      <xdr:col>7</xdr:col>
      <xdr:colOff>1478479</xdr:colOff>
      <xdr:row>5</xdr:row>
      <xdr:rowOff>2576943</xdr:rowOff>
    </xdr:to>
    <xdr:sp macro="" textlink="">
      <xdr:nvSpPr>
        <xdr:cNvPr id="32" name="ZoneTexte 31">
          <a:extLst>
            <a:ext uri="{FF2B5EF4-FFF2-40B4-BE49-F238E27FC236}">
              <a16:creationId xmlns:a16="http://schemas.microsoft.com/office/drawing/2014/main" id="{00000000-0008-0000-0100-000020000000}"/>
            </a:ext>
          </a:extLst>
        </xdr:cNvPr>
        <xdr:cNvSpPr txBox="1"/>
      </xdr:nvSpPr>
      <xdr:spPr>
        <a:xfrm>
          <a:off x="17128372" y="3240576"/>
          <a:ext cx="1914207" cy="845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600" b="1" baseline="0">
              <a:solidFill>
                <a:srgbClr val="002060"/>
              </a:solidFill>
            </a:rPr>
            <a:t>60 %</a:t>
          </a:r>
          <a:r>
            <a:rPr lang="fr-FR" sz="1600" b="1">
              <a:solidFill>
                <a:srgbClr val="002060"/>
              </a:solidFill>
            </a:rPr>
            <a:t> </a:t>
          </a:r>
        </a:p>
        <a:p>
          <a:r>
            <a:rPr lang="fr-FR" sz="1600" b="1">
              <a:solidFill>
                <a:srgbClr val="001A70"/>
              </a:solidFill>
            </a:rPr>
            <a:t>Nuclear</a:t>
          </a:r>
        </a:p>
      </xdr:txBody>
    </xdr:sp>
    <xdr:clientData/>
  </xdr:twoCellAnchor>
  <xdr:twoCellAnchor>
    <xdr:from>
      <xdr:col>5</xdr:col>
      <xdr:colOff>1611416</xdr:colOff>
      <xdr:row>5</xdr:row>
      <xdr:rowOff>1010188</xdr:rowOff>
    </xdr:from>
    <xdr:to>
      <xdr:col>5</xdr:col>
      <xdr:colOff>2151416</xdr:colOff>
      <xdr:row>5</xdr:row>
      <xdr:rowOff>1010188</xdr:rowOff>
    </xdr:to>
    <xdr:cxnSp macro="">
      <xdr:nvCxnSpPr>
        <xdr:cNvPr id="33" name="Connecteur droit 32">
          <a:extLst>
            <a:ext uri="{FF2B5EF4-FFF2-40B4-BE49-F238E27FC236}">
              <a16:creationId xmlns:a16="http://schemas.microsoft.com/office/drawing/2014/main" id="{00000000-0008-0000-0100-000021000000}"/>
            </a:ext>
          </a:extLst>
        </xdr:cNvPr>
        <xdr:cNvCxnSpPr/>
      </xdr:nvCxnSpPr>
      <xdr:spPr>
        <a:xfrm flipH="1">
          <a:off x="14891987" y="2543259"/>
          <a:ext cx="540000" cy="0"/>
        </a:xfrm>
        <a:prstGeom prst="line">
          <a:avLst/>
        </a:prstGeom>
        <a:ln w="19050">
          <a:solidFill>
            <a:srgbClr val="C4D6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1278797</xdr:colOff>
      <xdr:row>5</xdr:row>
      <xdr:rowOff>2563090</xdr:rowOff>
    </xdr:from>
    <xdr:to>
      <xdr:col>6</xdr:col>
      <xdr:colOff>581892</xdr:colOff>
      <xdr:row>5</xdr:row>
      <xdr:rowOff>3435927</xdr:rowOff>
    </xdr:to>
    <xdr:sp macro="" textlink="">
      <xdr:nvSpPr>
        <xdr:cNvPr id="34" name="ZoneTexte 33">
          <a:extLst>
            <a:ext uri="{FF2B5EF4-FFF2-40B4-BE49-F238E27FC236}">
              <a16:creationId xmlns:a16="http://schemas.microsoft.com/office/drawing/2014/main" id="{00000000-0008-0000-0100-000022000000}"/>
            </a:ext>
          </a:extLst>
        </xdr:cNvPr>
        <xdr:cNvSpPr txBox="1"/>
      </xdr:nvSpPr>
      <xdr:spPr>
        <a:xfrm>
          <a:off x="14308997" y="4071850"/>
          <a:ext cx="1711015" cy="872837"/>
        </a:xfrm>
        <a:prstGeom prst="rect">
          <a:avLst/>
        </a:prstGeom>
        <a:solidFill>
          <a:schemeClr val="lt1"/>
        </a:solidFill>
        <a:ln w="9525"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2000" b="1">
              <a:solidFill>
                <a:sysClr val="windowText" lastClr="000000"/>
              </a:solidFill>
            </a:rPr>
            <a:t>Group</a:t>
          </a:r>
          <a:r>
            <a:rPr lang="fr-FR" sz="2000" b="1" baseline="0">
              <a:solidFill>
                <a:sysClr val="windowText" lastClr="000000"/>
              </a:solidFill>
            </a:rPr>
            <a:t> Total</a:t>
          </a:r>
          <a:endParaRPr lang="fr-FR" sz="2000" b="1">
            <a:solidFill>
              <a:sysClr val="windowText" lastClr="000000"/>
            </a:solidFill>
          </a:endParaRPr>
        </a:p>
        <a:p>
          <a:pPr algn="ctr"/>
          <a:r>
            <a:rPr lang="fr-FR" sz="2000" b="1">
              <a:solidFill>
                <a:sysClr val="windowText" lastClr="000000"/>
              </a:solidFill>
            </a:rPr>
            <a:t>117,344</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231775</xdr:colOff>
      <xdr:row>1</xdr:row>
      <xdr:rowOff>95250</xdr:rowOff>
    </xdr:from>
    <xdr:ext cx="1078820" cy="479934"/>
    <xdr:pic>
      <xdr:nvPicPr>
        <xdr:cNvPr id="2" name="Image 1" descr="EDF_Logo_blanc.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231775" y="278130"/>
          <a:ext cx="1078820" cy="479934"/>
        </a:xfrm>
        <a:prstGeom prst="rect">
          <a:avLst/>
        </a:prstGeom>
      </xdr:spPr>
    </xdr:pic>
    <xdr:clientData/>
  </xdr:oneCellAnchor>
  <xdr:oneCellAnchor>
    <xdr:from>
      <xdr:col>10</xdr:col>
      <xdr:colOff>348342</xdr:colOff>
      <xdr:row>10</xdr:row>
      <xdr:rowOff>185056</xdr:rowOff>
    </xdr:from>
    <xdr:ext cx="384602" cy="384602"/>
    <xdr:pic>
      <xdr:nvPicPr>
        <xdr:cNvPr id="3" name="Graphique 4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273142" y="2013856"/>
          <a:ext cx="384602" cy="384602"/>
        </a:xfrm>
        <a:prstGeom prst="rect">
          <a:avLst/>
        </a:prstGeom>
      </xdr:spPr>
    </xdr:pic>
    <xdr:clientData/>
  </xdr:oneCellAnchor>
  <xdr:oneCellAnchor>
    <xdr:from>
      <xdr:col>10</xdr:col>
      <xdr:colOff>348342</xdr:colOff>
      <xdr:row>21</xdr:row>
      <xdr:rowOff>185057</xdr:rowOff>
    </xdr:from>
    <xdr:ext cx="385200" cy="385200"/>
    <xdr:pic>
      <xdr:nvPicPr>
        <xdr:cNvPr id="4" name="Graphique 3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273142" y="4025537"/>
          <a:ext cx="385200" cy="3852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227135</xdr:colOff>
      <xdr:row>1</xdr:row>
      <xdr:rowOff>79131</xdr:rowOff>
    </xdr:from>
    <xdr:to>
      <xdr:col>0</xdr:col>
      <xdr:colOff>1312305</xdr:colOff>
      <xdr:row>2</xdr:row>
      <xdr:rowOff>377532</xdr:rowOff>
    </xdr:to>
    <xdr:pic>
      <xdr:nvPicPr>
        <xdr:cNvPr id="2" name="Image 1" descr="EDF_Logo_blanc.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227135" y="269631"/>
          <a:ext cx="1078820" cy="4793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334146</xdr:rowOff>
    </xdr:from>
    <xdr:to>
      <xdr:col>8</xdr:col>
      <xdr:colOff>54852</xdr:colOff>
      <xdr:row>3</xdr:row>
      <xdr:rowOff>1630643</xdr:rowOff>
    </xdr:to>
    <xdr:pic>
      <xdr:nvPicPr>
        <xdr:cNvPr id="2" name="Image 1" descr="FRISE10_MULTI_BL_RGB_300.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1378086"/>
          <a:ext cx="20217372" cy="1296497"/>
        </a:xfrm>
        <a:prstGeom prst="rect">
          <a:avLst/>
        </a:prstGeom>
        <a:noFill/>
      </xdr:spPr>
    </xdr:pic>
    <xdr:clientData/>
  </xdr:twoCellAnchor>
  <xdr:oneCellAnchor>
    <xdr:from>
      <xdr:col>0</xdr:col>
      <xdr:colOff>218412</xdr:colOff>
      <xdr:row>1</xdr:row>
      <xdr:rowOff>61691</xdr:rowOff>
    </xdr:from>
    <xdr:ext cx="1078820" cy="460389"/>
    <xdr:pic>
      <xdr:nvPicPr>
        <xdr:cNvPr id="3" name="Image 2" descr="EDF_Logo_blanc.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218412" y="236951"/>
          <a:ext cx="1078820" cy="46038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238125</xdr:colOff>
      <xdr:row>1</xdr:row>
      <xdr:rowOff>71438</xdr:rowOff>
    </xdr:from>
    <xdr:ext cx="1078820" cy="474491"/>
    <xdr:pic>
      <xdr:nvPicPr>
        <xdr:cNvPr id="2" name="Image 1" descr="EDF_Logo_blanc.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238125" y="261938"/>
          <a:ext cx="1078820" cy="47449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5</xdr:col>
      <xdr:colOff>1157865</xdr:colOff>
      <xdr:row>4</xdr:row>
      <xdr:rowOff>246062</xdr:rowOff>
    </xdr:from>
    <xdr:to>
      <xdr:col>12</xdr:col>
      <xdr:colOff>425306</xdr:colOff>
      <xdr:row>9</xdr:row>
      <xdr:rowOff>789890</xdr:rowOff>
    </xdr:to>
    <xdr:graphicFrame macro="">
      <xdr:nvGraphicFramePr>
        <xdr:cNvPr id="4" name="Graphique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1196036</xdr:colOff>
      <xdr:row>9</xdr:row>
      <xdr:rowOff>155491</xdr:rowOff>
    </xdr:from>
    <xdr:to>
      <xdr:col>16</xdr:col>
      <xdr:colOff>820971</xdr:colOff>
      <xdr:row>9</xdr:row>
      <xdr:rowOff>398374</xdr:rowOff>
    </xdr:to>
    <xdr:sp macro="" textlink="">
      <xdr:nvSpPr>
        <xdr:cNvPr id="31" name="ZoneTexte 1">
          <a:extLst>
            <a:ext uri="{FF2B5EF4-FFF2-40B4-BE49-F238E27FC236}">
              <a16:creationId xmlns:a16="http://schemas.microsoft.com/office/drawing/2014/main" id="{00000000-0008-0000-0600-00001F000000}"/>
            </a:ext>
          </a:extLst>
        </xdr:cNvPr>
        <xdr:cNvSpPr txBox="1"/>
      </xdr:nvSpPr>
      <xdr:spPr>
        <a:xfrm>
          <a:off x="22395965" y="7489741"/>
          <a:ext cx="7000006"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chemeClr val="accent5"/>
              </a:solidFill>
              <a:effectLst/>
              <a:uLnTx/>
              <a:uFillTx/>
              <a:latin typeface="+mn-lt"/>
              <a:ea typeface="+mn-ea"/>
              <a:cs typeface="+mn-cs"/>
            </a:rPr>
            <a:t>United Kingdom</a:t>
          </a:r>
        </a:p>
        <a:p>
          <a:endParaRPr lang="fr-FR" sz="1400" b="1">
            <a:solidFill>
              <a:schemeClr val="accent5"/>
            </a:solidFill>
          </a:endParaRPr>
        </a:p>
        <a:p>
          <a:endParaRPr lang="fr-FR" sz="1400" b="1">
            <a:solidFill>
              <a:schemeClr val="accent5"/>
            </a:solidFill>
          </a:endParaRPr>
        </a:p>
      </xdr:txBody>
    </xdr:sp>
    <xdr:clientData/>
  </xdr:twoCellAnchor>
  <xdr:twoCellAnchor>
    <xdr:from>
      <xdr:col>0</xdr:col>
      <xdr:colOff>0</xdr:colOff>
      <xdr:row>0</xdr:row>
      <xdr:rowOff>73304</xdr:rowOff>
    </xdr:from>
    <xdr:to>
      <xdr:col>3</xdr:col>
      <xdr:colOff>1186790</xdr:colOff>
      <xdr:row>9</xdr:row>
      <xdr:rowOff>565363</xdr:rowOff>
    </xdr:to>
    <xdr:graphicFrame macro="">
      <xdr:nvGraphicFramePr>
        <xdr:cNvPr id="2" name="Graphique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341262</xdr:colOff>
      <xdr:row>7</xdr:row>
      <xdr:rowOff>940789</xdr:rowOff>
    </xdr:from>
    <xdr:to>
      <xdr:col>7</xdr:col>
      <xdr:colOff>728197</xdr:colOff>
      <xdr:row>7</xdr:row>
      <xdr:rowOff>1183672</xdr:rowOff>
    </xdr:to>
    <xdr:sp macro="" textlink="">
      <xdr:nvSpPr>
        <xdr:cNvPr id="3" name="ZoneTexte 1">
          <a:extLst>
            <a:ext uri="{FF2B5EF4-FFF2-40B4-BE49-F238E27FC236}">
              <a16:creationId xmlns:a16="http://schemas.microsoft.com/office/drawing/2014/main" id="{00000000-0008-0000-0600-000003000000}"/>
            </a:ext>
          </a:extLst>
        </xdr:cNvPr>
        <xdr:cNvSpPr txBox="1"/>
      </xdr:nvSpPr>
      <xdr:spPr>
        <a:xfrm>
          <a:off x="8764083" y="2791360"/>
          <a:ext cx="7013614"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chemeClr val="tx2"/>
              </a:solidFill>
            </a:rPr>
            <a:t>Other International</a:t>
          </a:r>
        </a:p>
      </xdr:txBody>
    </xdr:sp>
    <xdr:clientData/>
  </xdr:twoCellAnchor>
  <xdr:oneCellAnchor>
    <xdr:from>
      <xdr:col>0</xdr:col>
      <xdr:colOff>250031</xdr:colOff>
      <xdr:row>1</xdr:row>
      <xdr:rowOff>71438</xdr:rowOff>
    </xdr:from>
    <xdr:ext cx="1078820" cy="474491"/>
    <xdr:pic>
      <xdr:nvPicPr>
        <xdr:cNvPr id="5" name="Image 4" descr="EDF_Logo_blanc.png">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stretch>
          <a:fillRect/>
        </a:stretch>
      </xdr:blipFill>
      <xdr:spPr>
        <a:xfrm>
          <a:off x="250031" y="261938"/>
          <a:ext cx="1078820" cy="474491"/>
        </a:xfrm>
        <a:prstGeom prst="rect">
          <a:avLst/>
        </a:prstGeom>
      </xdr:spPr>
    </xdr:pic>
    <xdr:clientData/>
  </xdr:oneCellAnchor>
  <xdr:twoCellAnchor>
    <xdr:from>
      <xdr:col>8</xdr:col>
      <xdr:colOff>968375</xdr:colOff>
      <xdr:row>3</xdr:row>
      <xdr:rowOff>179973</xdr:rowOff>
    </xdr:from>
    <xdr:to>
      <xdr:col>9</xdr:col>
      <xdr:colOff>1175077</xdr:colOff>
      <xdr:row>5</xdr:row>
      <xdr:rowOff>230187</xdr:rowOff>
    </xdr:to>
    <xdr:sp macro="" textlink="">
      <xdr:nvSpPr>
        <xdr:cNvPr id="6" name="ZoneTexte 5">
          <a:extLst>
            <a:ext uri="{FF2B5EF4-FFF2-40B4-BE49-F238E27FC236}">
              <a16:creationId xmlns:a16="http://schemas.microsoft.com/office/drawing/2014/main" id="{00000000-0008-0000-0600-000006000000}"/>
            </a:ext>
          </a:extLst>
        </xdr:cNvPr>
        <xdr:cNvSpPr txBox="1"/>
      </xdr:nvSpPr>
      <xdr:spPr>
        <a:xfrm>
          <a:off x="18303875" y="1251536"/>
          <a:ext cx="1810077" cy="558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r>
            <a:rPr lang="fr-FR" sz="1600" b="1" i="0" baseline="0">
              <a:solidFill>
                <a:schemeClr val="accent1"/>
              </a:solidFill>
              <a:latin typeface="Arial" pitchFamily="34" charset="0"/>
              <a:ea typeface="+mn-ea"/>
              <a:cs typeface="Arial" pitchFamily="34" charset="0"/>
            </a:rPr>
            <a:t>EBITDA</a:t>
          </a:r>
          <a:endParaRPr lang="fr-FR" sz="1600">
            <a:solidFill>
              <a:schemeClr val="accent1"/>
            </a:solidFill>
            <a:latin typeface="Arial" pitchFamily="34" charset="0"/>
            <a:cs typeface="Arial" pitchFamily="34" charset="0"/>
          </a:endParaRPr>
        </a:p>
        <a:p>
          <a:pPr algn="ctr" rtl="0" fontAlgn="base"/>
          <a:r>
            <a:rPr lang="fr-FR" sz="1200" b="1" i="0" baseline="0">
              <a:solidFill>
                <a:schemeClr val="accent1"/>
              </a:solidFill>
              <a:latin typeface="+mn-lt"/>
              <a:ea typeface="+mn-ea"/>
              <a:cs typeface="+mn-cs"/>
            </a:rPr>
            <a:t>GROUP TOTAL</a:t>
          </a:r>
        </a:p>
      </xdr:txBody>
    </xdr:sp>
    <xdr:clientData/>
  </xdr:twoCellAnchor>
  <xdr:twoCellAnchor>
    <xdr:from>
      <xdr:col>3</xdr:col>
      <xdr:colOff>317429</xdr:colOff>
      <xdr:row>7</xdr:row>
      <xdr:rowOff>373528</xdr:rowOff>
    </xdr:from>
    <xdr:to>
      <xdr:col>8</xdr:col>
      <xdr:colOff>272195</xdr:colOff>
      <xdr:row>7</xdr:row>
      <xdr:rowOff>603627</xdr:rowOff>
    </xdr:to>
    <xdr:sp macro="" textlink="">
      <xdr:nvSpPr>
        <xdr:cNvPr id="7" name="ZoneTexte 1">
          <a:extLst>
            <a:ext uri="{FF2B5EF4-FFF2-40B4-BE49-F238E27FC236}">
              <a16:creationId xmlns:a16="http://schemas.microsoft.com/office/drawing/2014/main" id="{00000000-0008-0000-0600-000007000000}"/>
            </a:ext>
          </a:extLst>
        </xdr:cNvPr>
        <xdr:cNvSpPr txBox="1"/>
      </xdr:nvSpPr>
      <xdr:spPr>
        <a:xfrm>
          <a:off x="8970362" y="2219261"/>
          <a:ext cx="8328300" cy="23009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rgbClr val="C0E210"/>
              </a:solidFill>
            </a:rPr>
            <a:t>Other</a:t>
          </a:r>
          <a:r>
            <a:rPr lang="fr-FR" sz="1400" b="1" i="0" baseline="0">
              <a:solidFill>
                <a:srgbClr val="C0E210"/>
              </a:solidFill>
            </a:rPr>
            <a:t> Activities</a:t>
          </a:r>
          <a:endParaRPr lang="fr-FR" sz="1400" b="1" i="0">
            <a:solidFill>
              <a:srgbClr val="C0E210"/>
            </a:solidFill>
          </a:endParaRPr>
        </a:p>
      </xdr:txBody>
    </xdr:sp>
    <xdr:clientData/>
  </xdr:twoCellAnchor>
  <xdr:twoCellAnchor>
    <xdr:from>
      <xdr:col>3</xdr:col>
      <xdr:colOff>377068</xdr:colOff>
      <xdr:row>8</xdr:row>
      <xdr:rowOff>446364</xdr:rowOff>
    </xdr:from>
    <xdr:to>
      <xdr:col>4</xdr:col>
      <xdr:colOff>979980</xdr:colOff>
      <xdr:row>8</xdr:row>
      <xdr:rowOff>803277</xdr:rowOff>
    </xdr:to>
    <xdr:sp macro="" textlink="">
      <xdr:nvSpPr>
        <xdr:cNvPr id="8" name="ZoneTexte 1">
          <a:extLst>
            <a:ext uri="{FF2B5EF4-FFF2-40B4-BE49-F238E27FC236}">
              <a16:creationId xmlns:a16="http://schemas.microsoft.com/office/drawing/2014/main" id="{00000000-0008-0000-0600-000008000000}"/>
            </a:ext>
          </a:extLst>
        </xdr:cNvPr>
        <xdr:cNvSpPr txBox="1"/>
      </xdr:nvSpPr>
      <xdr:spPr>
        <a:xfrm>
          <a:off x="9035293" y="6437589"/>
          <a:ext cx="2679362" cy="35691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chemeClr val="accent1"/>
              </a:solidFill>
            </a:rPr>
            <a:t>France - Generation and supply</a:t>
          </a:r>
          <a:r>
            <a:rPr lang="fr-FR" sz="1400" b="1" i="0" baseline="0">
              <a:solidFill>
                <a:schemeClr val="accent1"/>
              </a:solidFill>
            </a:rPr>
            <a:t> activities</a:t>
          </a:r>
        </a:p>
      </xdr:txBody>
    </xdr:sp>
    <xdr:clientData/>
  </xdr:twoCellAnchor>
  <xdr:twoCellAnchor>
    <xdr:from>
      <xdr:col>3</xdr:col>
      <xdr:colOff>356719</xdr:colOff>
      <xdr:row>7</xdr:row>
      <xdr:rowOff>1393706</xdr:rowOff>
    </xdr:from>
    <xdr:to>
      <xdr:col>7</xdr:col>
      <xdr:colOff>743654</xdr:colOff>
      <xdr:row>7</xdr:row>
      <xdr:rowOff>1636589</xdr:rowOff>
    </xdr:to>
    <xdr:sp macro="" textlink="">
      <xdr:nvSpPr>
        <xdr:cNvPr id="9" name="ZoneTexte 1">
          <a:extLst>
            <a:ext uri="{FF2B5EF4-FFF2-40B4-BE49-F238E27FC236}">
              <a16:creationId xmlns:a16="http://schemas.microsoft.com/office/drawing/2014/main" id="{00000000-0008-0000-0600-000009000000}"/>
            </a:ext>
          </a:extLst>
        </xdr:cNvPr>
        <xdr:cNvSpPr txBox="1"/>
      </xdr:nvSpPr>
      <xdr:spPr>
        <a:xfrm>
          <a:off x="8779540" y="3244277"/>
          <a:ext cx="7013614"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4"/>
              </a:solidFill>
            </a:rPr>
            <a:t>Italy</a:t>
          </a:r>
        </a:p>
      </xdr:txBody>
    </xdr:sp>
    <xdr:clientData/>
  </xdr:twoCellAnchor>
  <xdr:twoCellAnchor>
    <xdr:from>
      <xdr:col>3</xdr:col>
      <xdr:colOff>343467</xdr:colOff>
      <xdr:row>7</xdr:row>
      <xdr:rowOff>805189</xdr:rowOff>
    </xdr:from>
    <xdr:to>
      <xdr:col>7</xdr:col>
      <xdr:colOff>730402</xdr:colOff>
      <xdr:row>7</xdr:row>
      <xdr:rowOff>1048072</xdr:rowOff>
    </xdr:to>
    <xdr:sp macro="" textlink="">
      <xdr:nvSpPr>
        <xdr:cNvPr id="10" name="ZoneTexte 1">
          <a:extLst>
            <a:ext uri="{FF2B5EF4-FFF2-40B4-BE49-F238E27FC236}">
              <a16:creationId xmlns:a16="http://schemas.microsoft.com/office/drawing/2014/main" id="{00000000-0008-0000-0600-00000A000000}"/>
            </a:ext>
          </a:extLst>
        </xdr:cNvPr>
        <xdr:cNvSpPr txBox="1"/>
      </xdr:nvSpPr>
      <xdr:spPr>
        <a:xfrm>
          <a:off x="8766288" y="2655760"/>
          <a:ext cx="7013614"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chemeClr val="accent6"/>
              </a:solidFill>
            </a:rPr>
            <a:t>EDF</a:t>
          </a:r>
          <a:r>
            <a:rPr lang="fr-FR" sz="1400" b="1" i="0" baseline="0">
              <a:solidFill>
                <a:schemeClr val="accent6"/>
              </a:solidFill>
            </a:rPr>
            <a:t> Renewables</a:t>
          </a:r>
          <a:endParaRPr lang="fr-FR" sz="1400" b="1" i="0">
            <a:solidFill>
              <a:schemeClr val="accent6"/>
            </a:solidFill>
          </a:endParaRPr>
        </a:p>
      </xdr:txBody>
    </xdr:sp>
    <xdr:clientData/>
  </xdr:twoCellAnchor>
  <xdr:twoCellAnchor>
    <xdr:from>
      <xdr:col>3</xdr:col>
      <xdr:colOff>329841</xdr:colOff>
      <xdr:row>7</xdr:row>
      <xdr:rowOff>598523</xdr:rowOff>
    </xdr:from>
    <xdr:to>
      <xdr:col>6</xdr:col>
      <xdr:colOff>142118</xdr:colOff>
      <xdr:row>7</xdr:row>
      <xdr:rowOff>834570</xdr:rowOff>
    </xdr:to>
    <xdr:sp macro="" textlink="">
      <xdr:nvSpPr>
        <xdr:cNvPr id="11" name="ZoneTexte 1">
          <a:extLst>
            <a:ext uri="{FF2B5EF4-FFF2-40B4-BE49-F238E27FC236}">
              <a16:creationId xmlns:a16="http://schemas.microsoft.com/office/drawing/2014/main" id="{00000000-0008-0000-0600-00000B000000}"/>
            </a:ext>
          </a:extLst>
        </xdr:cNvPr>
        <xdr:cNvSpPr txBox="1"/>
      </xdr:nvSpPr>
      <xdr:spPr>
        <a:xfrm>
          <a:off x="8752662" y="2449094"/>
          <a:ext cx="4901349" cy="2360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rgbClr val="88D950"/>
              </a:solidFill>
            </a:rPr>
            <a:t>Dalkia</a:t>
          </a:r>
        </a:p>
      </xdr:txBody>
    </xdr:sp>
    <xdr:clientData/>
  </xdr:twoCellAnchor>
  <xdr:twoCellAnchor>
    <xdr:from>
      <xdr:col>2</xdr:col>
      <xdr:colOff>1672201</xdr:colOff>
      <xdr:row>7</xdr:row>
      <xdr:rowOff>46542</xdr:rowOff>
    </xdr:from>
    <xdr:to>
      <xdr:col>2</xdr:col>
      <xdr:colOff>2856938</xdr:colOff>
      <xdr:row>7</xdr:row>
      <xdr:rowOff>335921</xdr:rowOff>
    </xdr:to>
    <xdr:sp macro="" textlink="$B$16">
      <xdr:nvSpPr>
        <xdr:cNvPr id="12" name="ZoneTexte 11">
          <a:extLst>
            <a:ext uri="{FF2B5EF4-FFF2-40B4-BE49-F238E27FC236}">
              <a16:creationId xmlns:a16="http://schemas.microsoft.com/office/drawing/2014/main" id="{00000000-0008-0000-0600-00000C000000}"/>
            </a:ext>
          </a:extLst>
        </xdr:cNvPr>
        <xdr:cNvSpPr txBox="1"/>
      </xdr:nvSpPr>
      <xdr:spPr>
        <a:xfrm>
          <a:off x="6906660" y="1900056"/>
          <a:ext cx="1184737"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211F59BD-E36C-4635-8F3E-517087904E20}" type="TxLink">
            <a:rPr lang="en-US" sz="1600" b="1" i="0" u="none" strike="noStrike">
              <a:solidFill>
                <a:srgbClr val="000000"/>
              </a:solidFill>
              <a:latin typeface="+mn-lt"/>
              <a:cs typeface="Arial"/>
            </a:rPr>
            <a:pPr algn="ctr"/>
            <a:t>84 461 </a:t>
          </a:fld>
          <a:endParaRPr lang="fr-FR" sz="3200" b="1">
            <a:solidFill>
              <a:sysClr val="windowText" lastClr="000000"/>
            </a:solidFill>
            <a:latin typeface="+mn-lt"/>
          </a:endParaRPr>
        </a:p>
      </xdr:txBody>
    </xdr:sp>
    <xdr:clientData/>
  </xdr:twoCellAnchor>
  <xdr:twoCellAnchor>
    <xdr:from>
      <xdr:col>0</xdr:col>
      <xdr:colOff>65612</xdr:colOff>
      <xdr:row>5</xdr:row>
      <xdr:rowOff>200705</xdr:rowOff>
    </xdr:from>
    <xdr:to>
      <xdr:col>1</xdr:col>
      <xdr:colOff>1325715</xdr:colOff>
      <xdr:row>7</xdr:row>
      <xdr:rowOff>248072</xdr:rowOff>
    </xdr:to>
    <xdr:sp macro="" textlink="$B$37">
      <xdr:nvSpPr>
        <xdr:cNvPr id="14" name="ZoneTexte 13">
          <a:extLst>
            <a:ext uri="{FF2B5EF4-FFF2-40B4-BE49-F238E27FC236}">
              <a16:creationId xmlns:a16="http://schemas.microsoft.com/office/drawing/2014/main" id="{00000000-0008-0000-0600-00000E000000}"/>
            </a:ext>
          </a:extLst>
        </xdr:cNvPr>
        <xdr:cNvSpPr txBox="1"/>
      </xdr:nvSpPr>
      <xdr:spPr>
        <a:xfrm>
          <a:off x="65612" y="1796786"/>
          <a:ext cx="4881319"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9D38A0F3-E6B7-4A99-8E78-77F679113E92}" type="TxLink">
            <a:rPr lang="en-US" sz="1600" b="1" i="0" u="none" strike="noStrike">
              <a:solidFill>
                <a:srgbClr val="000000"/>
              </a:solidFill>
              <a:latin typeface="+mn-lt"/>
              <a:cs typeface="Arial"/>
            </a:rPr>
            <a:pPr algn="ctr"/>
            <a:t>69 031 </a:t>
          </a:fld>
          <a:endParaRPr lang="fr-FR" sz="3200" b="1">
            <a:solidFill>
              <a:sysClr val="windowText" lastClr="000000"/>
            </a:solidFill>
            <a:latin typeface="+mn-lt"/>
          </a:endParaRPr>
        </a:p>
      </xdr:txBody>
    </xdr:sp>
    <xdr:clientData/>
  </xdr:twoCellAnchor>
  <xdr:twoCellAnchor>
    <xdr:from>
      <xdr:col>1</xdr:col>
      <xdr:colOff>539750</xdr:colOff>
      <xdr:row>4</xdr:row>
      <xdr:rowOff>96982</xdr:rowOff>
    </xdr:from>
    <xdr:to>
      <xdr:col>2</xdr:col>
      <xdr:colOff>1356936</xdr:colOff>
      <xdr:row>7</xdr:row>
      <xdr:rowOff>134937</xdr:rowOff>
    </xdr:to>
    <xdr:sp macro="" textlink="">
      <xdr:nvSpPr>
        <xdr:cNvPr id="15" name="ZoneTexte 14">
          <a:extLst>
            <a:ext uri="{FF2B5EF4-FFF2-40B4-BE49-F238E27FC236}">
              <a16:creationId xmlns:a16="http://schemas.microsoft.com/office/drawing/2014/main" id="{00000000-0008-0000-0600-00000F000000}"/>
            </a:ext>
          </a:extLst>
        </xdr:cNvPr>
        <xdr:cNvSpPr txBox="1"/>
      </xdr:nvSpPr>
      <xdr:spPr>
        <a:xfrm>
          <a:off x="4167188" y="1422545"/>
          <a:ext cx="2420561" cy="5459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r>
            <a:rPr lang="fr-FR" sz="1600" b="1" i="0" baseline="0">
              <a:solidFill>
                <a:schemeClr val="accent1"/>
              </a:solidFill>
              <a:latin typeface="Arial" pitchFamily="34" charset="0"/>
              <a:ea typeface="+mn-ea"/>
              <a:cs typeface="Arial" pitchFamily="34" charset="0"/>
            </a:rPr>
            <a:t>SALES</a:t>
          </a:r>
          <a:endParaRPr lang="fr-FR" sz="1600" baseline="30000">
            <a:solidFill>
              <a:schemeClr val="accent1"/>
            </a:solidFill>
            <a:latin typeface="Arial" pitchFamily="34" charset="0"/>
            <a:cs typeface="Arial" pitchFamily="34" charset="0"/>
          </a:endParaRPr>
        </a:p>
        <a:p>
          <a:pPr algn="ctr" rtl="0" fontAlgn="base"/>
          <a:r>
            <a:rPr lang="fr-FR" sz="1200" b="1" i="0" baseline="0">
              <a:solidFill>
                <a:schemeClr val="accent1"/>
              </a:solidFill>
              <a:latin typeface="+mn-lt"/>
              <a:ea typeface="+mn-ea"/>
              <a:cs typeface="+mn-cs"/>
            </a:rPr>
            <a:t>GROUP TOTAL</a:t>
          </a:r>
        </a:p>
        <a:p>
          <a:pPr algn="ctr"/>
          <a:endParaRPr lang="fr-FR" sz="1100">
            <a:solidFill>
              <a:schemeClr val="accent1"/>
            </a:solidFill>
          </a:endParaRPr>
        </a:p>
      </xdr:txBody>
    </xdr:sp>
    <xdr:clientData/>
  </xdr:twoCellAnchor>
  <xdr:twoCellAnchor>
    <xdr:from>
      <xdr:col>3</xdr:col>
      <xdr:colOff>363425</xdr:colOff>
      <xdr:row>7</xdr:row>
      <xdr:rowOff>3105927</xdr:rowOff>
    </xdr:from>
    <xdr:to>
      <xdr:col>8</xdr:col>
      <xdr:colOff>349818</xdr:colOff>
      <xdr:row>7</xdr:row>
      <xdr:rowOff>3459713</xdr:rowOff>
    </xdr:to>
    <xdr:sp macro="" textlink="">
      <xdr:nvSpPr>
        <xdr:cNvPr id="16" name="ZoneTexte 1">
          <a:extLst>
            <a:ext uri="{FF2B5EF4-FFF2-40B4-BE49-F238E27FC236}">
              <a16:creationId xmlns:a16="http://schemas.microsoft.com/office/drawing/2014/main" id="{00000000-0008-0000-0600-000010000000}"/>
            </a:ext>
          </a:extLst>
        </xdr:cNvPr>
        <xdr:cNvSpPr txBox="1"/>
      </xdr:nvSpPr>
      <xdr:spPr>
        <a:xfrm>
          <a:off x="9181988" y="4939490"/>
          <a:ext cx="8503330" cy="353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chemeClr val="accent2"/>
              </a:solidFill>
            </a:rPr>
            <a:t>France - Regulated activities</a:t>
          </a:r>
        </a:p>
      </xdr:txBody>
    </xdr:sp>
    <xdr:clientData/>
  </xdr:twoCellAnchor>
  <xdr:twoCellAnchor>
    <xdr:from>
      <xdr:col>3</xdr:col>
      <xdr:colOff>354122</xdr:colOff>
      <xdr:row>7</xdr:row>
      <xdr:rowOff>2511422</xdr:rowOff>
    </xdr:from>
    <xdr:to>
      <xdr:col>7</xdr:col>
      <xdr:colOff>741057</xdr:colOff>
      <xdr:row>7</xdr:row>
      <xdr:rowOff>2754305</xdr:rowOff>
    </xdr:to>
    <xdr:sp macro="" textlink="">
      <xdr:nvSpPr>
        <xdr:cNvPr id="17" name="ZoneTexte 1">
          <a:extLst>
            <a:ext uri="{FF2B5EF4-FFF2-40B4-BE49-F238E27FC236}">
              <a16:creationId xmlns:a16="http://schemas.microsoft.com/office/drawing/2014/main" id="{00000000-0008-0000-0600-000011000000}"/>
            </a:ext>
          </a:extLst>
        </xdr:cNvPr>
        <xdr:cNvSpPr txBox="1"/>
      </xdr:nvSpPr>
      <xdr:spPr>
        <a:xfrm>
          <a:off x="8776943" y="4361993"/>
          <a:ext cx="7013614"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i="0">
              <a:solidFill>
                <a:schemeClr val="accent3"/>
              </a:solidFill>
            </a:rPr>
            <a:t>Framatome</a:t>
          </a:r>
        </a:p>
      </xdr:txBody>
    </xdr:sp>
    <xdr:clientData/>
  </xdr:twoCellAnchor>
  <xdr:twoCellAnchor>
    <xdr:from>
      <xdr:col>3</xdr:col>
      <xdr:colOff>327273</xdr:colOff>
      <xdr:row>7</xdr:row>
      <xdr:rowOff>2118236</xdr:rowOff>
    </xdr:from>
    <xdr:to>
      <xdr:col>7</xdr:col>
      <xdr:colOff>714208</xdr:colOff>
      <xdr:row>7</xdr:row>
      <xdr:rowOff>2361119</xdr:rowOff>
    </xdr:to>
    <xdr:sp macro="" textlink="">
      <xdr:nvSpPr>
        <xdr:cNvPr id="18" name="ZoneTexte 1">
          <a:extLst>
            <a:ext uri="{FF2B5EF4-FFF2-40B4-BE49-F238E27FC236}">
              <a16:creationId xmlns:a16="http://schemas.microsoft.com/office/drawing/2014/main" id="{00000000-0008-0000-0600-000012000000}"/>
            </a:ext>
          </a:extLst>
        </xdr:cNvPr>
        <xdr:cNvSpPr txBox="1"/>
      </xdr:nvSpPr>
      <xdr:spPr>
        <a:xfrm>
          <a:off x="8750094" y="3968807"/>
          <a:ext cx="7013614"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chemeClr val="accent5"/>
              </a:solidFill>
              <a:effectLst/>
              <a:uLnTx/>
              <a:uFillTx/>
              <a:latin typeface="+mn-lt"/>
              <a:ea typeface="+mn-ea"/>
              <a:cs typeface="+mn-cs"/>
            </a:rPr>
            <a:t>United Kingdom</a:t>
          </a:r>
          <a:endParaRPr lang="fr-FR" sz="1400" b="1" i="0">
            <a:solidFill>
              <a:schemeClr val="accent5"/>
            </a:solidFill>
          </a:endParaRPr>
        </a:p>
      </xdr:txBody>
    </xdr:sp>
    <xdr:clientData/>
  </xdr:twoCellAnchor>
  <xdr:twoCellAnchor>
    <xdr:from>
      <xdr:col>10</xdr:col>
      <xdr:colOff>229336</xdr:colOff>
      <xdr:row>4</xdr:row>
      <xdr:rowOff>8165</xdr:rowOff>
    </xdr:from>
    <xdr:to>
      <xdr:col>11</xdr:col>
      <xdr:colOff>430153</xdr:colOff>
      <xdr:row>5</xdr:row>
      <xdr:rowOff>32565</xdr:rowOff>
    </xdr:to>
    <xdr:sp macro="" textlink="$B$22">
      <xdr:nvSpPr>
        <xdr:cNvPr id="19" name="ZoneTexte 18">
          <a:extLst>
            <a:ext uri="{FF2B5EF4-FFF2-40B4-BE49-F238E27FC236}">
              <a16:creationId xmlns:a16="http://schemas.microsoft.com/office/drawing/2014/main" id="{00000000-0008-0000-0600-000013000000}"/>
            </a:ext>
          </a:extLst>
        </xdr:cNvPr>
        <xdr:cNvSpPr txBox="1"/>
      </xdr:nvSpPr>
      <xdr:spPr>
        <a:xfrm>
          <a:off x="19891657" y="1341665"/>
          <a:ext cx="1738425" cy="2829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389594BC-E568-4BC7-B7FB-0E9B99275840}" type="TxLink">
            <a:rPr lang="en-US" sz="1600" b="1" i="0" u="none" strike="noStrike">
              <a:solidFill>
                <a:srgbClr val="000000"/>
              </a:solidFill>
              <a:latin typeface="+mn-lt"/>
              <a:cs typeface="Arial"/>
            </a:rPr>
            <a:pPr algn="ctr"/>
            <a:t>18 005 </a:t>
          </a:fld>
          <a:endParaRPr lang="fr-FR" sz="3200" b="1">
            <a:solidFill>
              <a:sysClr val="windowText" lastClr="000000"/>
            </a:solidFill>
            <a:latin typeface="+mn-lt"/>
          </a:endParaRPr>
        </a:p>
      </xdr:txBody>
    </xdr:sp>
    <xdr:clientData/>
  </xdr:twoCellAnchor>
  <xdr:twoCellAnchor>
    <xdr:from>
      <xdr:col>0</xdr:col>
      <xdr:colOff>1755891</xdr:colOff>
      <xdr:row>9</xdr:row>
      <xdr:rowOff>517279</xdr:rowOff>
    </xdr:from>
    <xdr:to>
      <xdr:col>0</xdr:col>
      <xdr:colOff>3045032</xdr:colOff>
      <xdr:row>9</xdr:row>
      <xdr:rowOff>806658</xdr:rowOff>
    </xdr:to>
    <xdr:sp macro="" textlink="">
      <xdr:nvSpPr>
        <xdr:cNvPr id="20" name="ZoneTexte 19">
          <a:extLst>
            <a:ext uri="{FF2B5EF4-FFF2-40B4-BE49-F238E27FC236}">
              <a16:creationId xmlns:a16="http://schemas.microsoft.com/office/drawing/2014/main" id="{00000000-0008-0000-0600-000014000000}"/>
            </a:ext>
          </a:extLst>
        </xdr:cNvPr>
        <xdr:cNvSpPr txBox="1"/>
      </xdr:nvSpPr>
      <xdr:spPr>
        <a:xfrm>
          <a:off x="1755891" y="7824859"/>
          <a:ext cx="1289141"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1600" b="1" baseline="0">
              <a:solidFill>
                <a:sysClr val="windowText" lastClr="000000"/>
              </a:solidFill>
            </a:rPr>
            <a:t>2020</a:t>
          </a:r>
          <a:endParaRPr lang="fr-FR" sz="1600" b="1">
            <a:solidFill>
              <a:sysClr val="windowText" lastClr="000000"/>
            </a:solidFill>
          </a:endParaRPr>
        </a:p>
      </xdr:txBody>
    </xdr:sp>
    <xdr:clientData/>
  </xdr:twoCellAnchor>
  <xdr:twoCellAnchor>
    <xdr:from>
      <xdr:col>2</xdr:col>
      <xdr:colOff>1709256</xdr:colOff>
      <xdr:row>9</xdr:row>
      <xdr:rowOff>504612</xdr:rowOff>
    </xdr:from>
    <xdr:to>
      <xdr:col>2</xdr:col>
      <xdr:colOff>2893993</xdr:colOff>
      <xdr:row>9</xdr:row>
      <xdr:rowOff>793991</xdr:rowOff>
    </xdr:to>
    <xdr:sp macro="" textlink="">
      <xdr:nvSpPr>
        <xdr:cNvPr id="21" name="ZoneTexte 20">
          <a:extLst>
            <a:ext uri="{FF2B5EF4-FFF2-40B4-BE49-F238E27FC236}">
              <a16:creationId xmlns:a16="http://schemas.microsoft.com/office/drawing/2014/main" id="{00000000-0008-0000-0600-000015000000}"/>
            </a:ext>
          </a:extLst>
        </xdr:cNvPr>
        <xdr:cNvSpPr txBox="1"/>
      </xdr:nvSpPr>
      <xdr:spPr>
        <a:xfrm>
          <a:off x="6938668" y="7825788"/>
          <a:ext cx="1184737"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1600" b="1">
              <a:solidFill>
                <a:sysClr val="windowText" lastClr="000000"/>
              </a:solidFill>
            </a:rPr>
            <a:t>2021</a:t>
          </a:r>
        </a:p>
      </xdr:txBody>
    </xdr:sp>
    <xdr:clientData/>
  </xdr:twoCellAnchor>
  <xdr:twoCellAnchor>
    <xdr:from>
      <xdr:col>7</xdr:col>
      <xdr:colOff>263026</xdr:colOff>
      <xdr:row>9</xdr:row>
      <xdr:rowOff>461860</xdr:rowOff>
    </xdr:from>
    <xdr:to>
      <xdr:col>7</xdr:col>
      <xdr:colOff>1489574</xdr:colOff>
      <xdr:row>9</xdr:row>
      <xdr:rowOff>751239</xdr:rowOff>
    </xdr:to>
    <xdr:sp macro="" textlink="">
      <xdr:nvSpPr>
        <xdr:cNvPr id="22" name="ZoneTexte 21">
          <a:extLst>
            <a:ext uri="{FF2B5EF4-FFF2-40B4-BE49-F238E27FC236}">
              <a16:creationId xmlns:a16="http://schemas.microsoft.com/office/drawing/2014/main" id="{00000000-0008-0000-0600-000016000000}"/>
            </a:ext>
          </a:extLst>
        </xdr:cNvPr>
        <xdr:cNvSpPr txBox="1"/>
      </xdr:nvSpPr>
      <xdr:spPr>
        <a:xfrm>
          <a:off x="15716386" y="7769440"/>
          <a:ext cx="1226548"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1600" b="1">
              <a:solidFill>
                <a:sysClr val="windowText" lastClr="000000"/>
              </a:solidFill>
            </a:rPr>
            <a:t>2020</a:t>
          </a:r>
        </a:p>
      </xdr:txBody>
    </xdr:sp>
    <xdr:clientData/>
  </xdr:twoCellAnchor>
  <xdr:twoCellAnchor>
    <xdr:from>
      <xdr:col>10</xdr:col>
      <xdr:colOff>506224</xdr:colOff>
      <xdr:row>9</xdr:row>
      <xdr:rowOff>492291</xdr:rowOff>
    </xdr:from>
    <xdr:to>
      <xdr:col>11</xdr:col>
      <xdr:colOff>153354</xdr:colOff>
      <xdr:row>9</xdr:row>
      <xdr:rowOff>781670</xdr:rowOff>
    </xdr:to>
    <xdr:sp macro="" textlink="">
      <xdr:nvSpPr>
        <xdr:cNvPr id="23" name="ZoneTexte 22">
          <a:extLst>
            <a:ext uri="{FF2B5EF4-FFF2-40B4-BE49-F238E27FC236}">
              <a16:creationId xmlns:a16="http://schemas.microsoft.com/office/drawing/2014/main" id="{00000000-0008-0000-0600-000017000000}"/>
            </a:ext>
          </a:extLst>
        </xdr:cNvPr>
        <xdr:cNvSpPr txBox="1"/>
      </xdr:nvSpPr>
      <xdr:spPr>
        <a:xfrm>
          <a:off x="20691604" y="7799871"/>
          <a:ext cx="1224470"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1600" b="1">
              <a:solidFill>
                <a:sysClr val="windowText" lastClr="000000"/>
              </a:solidFill>
            </a:rPr>
            <a:t>2021</a:t>
          </a:r>
        </a:p>
      </xdr:txBody>
    </xdr:sp>
    <xdr:clientData/>
  </xdr:twoCellAnchor>
  <xdr:twoCellAnchor>
    <xdr:from>
      <xdr:col>11</xdr:col>
      <xdr:colOff>1153477</xdr:colOff>
      <xdr:row>5</xdr:row>
      <xdr:rowOff>236031</xdr:rowOff>
    </xdr:from>
    <xdr:to>
      <xdr:col>17</xdr:col>
      <xdr:colOff>346243</xdr:colOff>
      <xdr:row>7</xdr:row>
      <xdr:rowOff>194005</xdr:rowOff>
    </xdr:to>
    <xdr:sp macro="" textlink="">
      <xdr:nvSpPr>
        <xdr:cNvPr id="24" name="ZoneTexte 1">
          <a:extLst>
            <a:ext uri="{FF2B5EF4-FFF2-40B4-BE49-F238E27FC236}">
              <a16:creationId xmlns:a16="http://schemas.microsoft.com/office/drawing/2014/main" id="{00000000-0008-0000-0600-000018000000}"/>
            </a:ext>
          </a:extLst>
        </xdr:cNvPr>
        <xdr:cNvSpPr txBox="1"/>
      </xdr:nvSpPr>
      <xdr:spPr>
        <a:xfrm>
          <a:off x="22353406" y="1828067"/>
          <a:ext cx="8105444" cy="21650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rgbClr val="C0E210"/>
              </a:solidFill>
            </a:rPr>
            <a:t>Other Activities</a:t>
          </a:r>
        </a:p>
      </xdr:txBody>
    </xdr:sp>
    <xdr:clientData/>
  </xdr:twoCellAnchor>
  <xdr:twoCellAnchor>
    <xdr:from>
      <xdr:col>11</xdr:col>
      <xdr:colOff>1230928</xdr:colOff>
      <xdr:row>7</xdr:row>
      <xdr:rowOff>4125306</xdr:rowOff>
    </xdr:from>
    <xdr:to>
      <xdr:col>13</xdr:col>
      <xdr:colOff>1153463</xdr:colOff>
      <xdr:row>8</xdr:row>
      <xdr:rowOff>321577</xdr:rowOff>
    </xdr:to>
    <xdr:sp macro="" textlink="">
      <xdr:nvSpPr>
        <xdr:cNvPr id="25" name="ZoneTexte 1">
          <a:extLst>
            <a:ext uri="{FF2B5EF4-FFF2-40B4-BE49-F238E27FC236}">
              <a16:creationId xmlns:a16="http://schemas.microsoft.com/office/drawing/2014/main" id="{00000000-0008-0000-0600-000019000000}"/>
            </a:ext>
          </a:extLst>
        </xdr:cNvPr>
        <xdr:cNvSpPr txBox="1"/>
      </xdr:nvSpPr>
      <xdr:spPr>
        <a:xfrm>
          <a:off x="23033653" y="5944581"/>
          <a:ext cx="2770510" cy="36822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1"/>
              </a:solidFill>
            </a:rPr>
            <a:t>France - Generation and supply activities</a:t>
          </a:r>
          <a:endParaRPr lang="fr-FR" sz="1400" b="1" baseline="0">
            <a:solidFill>
              <a:schemeClr val="accent1"/>
            </a:solidFill>
          </a:endParaRPr>
        </a:p>
      </xdr:txBody>
    </xdr:sp>
    <xdr:clientData/>
  </xdr:twoCellAnchor>
  <xdr:twoCellAnchor>
    <xdr:from>
      <xdr:col>11</xdr:col>
      <xdr:colOff>1163741</xdr:colOff>
      <xdr:row>7</xdr:row>
      <xdr:rowOff>951392</xdr:rowOff>
    </xdr:from>
    <xdr:to>
      <xdr:col>16</xdr:col>
      <xdr:colOff>788676</xdr:colOff>
      <xdr:row>7</xdr:row>
      <xdr:rowOff>1194275</xdr:rowOff>
    </xdr:to>
    <xdr:sp macro="" textlink="">
      <xdr:nvSpPr>
        <xdr:cNvPr id="26" name="ZoneTexte 1">
          <a:extLst>
            <a:ext uri="{FF2B5EF4-FFF2-40B4-BE49-F238E27FC236}">
              <a16:creationId xmlns:a16="http://schemas.microsoft.com/office/drawing/2014/main" id="{00000000-0008-0000-0600-00001A000000}"/>
            </a:ext>
          </a:extLst>
        </xdr:cNvPr>
        <xdr:cNvSpPr txBox="1"/>
      </xdr:nvSpPr>
      <xdr:spPr>
        <a:xfrm>
          <a:off x="22363670" y="2801963"/>
          <a:ext cx="7000006"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4"/>
              </a:solidFill>
            </a:rPr>
            <a:t>Italy</a:t>
          </a:r>
        </a:p>
      </xdr:txBody>
    </xdr:sp>
    <xdr:clientData/>
  </xdr:twoCellAnchor>
  <xdr:twoCellAnchor>
    <xdr:from>
      <xdr:col>11</xdr:col>
      <xdr:colOff>1151773</xdr:colOff>
      <xdr:row>7</xdr:row>
      <xdr:rowOff>529466</xdr:rowOff>
    </xdr:from>
    <xdr:to>
      <xdr:col>16</xdr:col>
      <xdr:colOff>776708</xdr:colOff>
      <xdr:row>7</xdr:row>
      <xdr:rowOff>772349</xdr:rowOff>
    </xdr:to>
    <xdr:sp macro="" textlink="">
      <xdr:nvSpPr>
        <xdr:cNvPr id="27" name="ZoneTexte 1">
          <a:extLst>
            <a:ext uri="{FF2B5EF4-FFF2-40B4-BE49-F238E27FC236}">
              <a16:creationId xmlns:a16="http://schemas.microsoft.com/office/drawing/2014/main" id="{00000000-0008-0000-0600-00001B000000}"/>
            </a:ext>
          </a:extLst>
        </xdr:cNvPr>
        <xdr:cNvSpPr txBox="1"/>
      </xdr:nvSpPr>
      <xdr:spPr>
        <a:xfrm>
          <a:off x="22351702" y="2380037"/>
          <a:ext cx="7000006"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6"/>
              </a:solidFill>
            </a:rPr>
            <a:t>EDF</a:t>
          </a:r>
          <a:r>
            <a:rPr lang="fr-FR" sz="1400" b="1" baseline="0">
              <a:solidFill>
                <a:schemeClr val="accent6"/>
              </a:solidFill>
            </a:rPr>
            <a:t> Renewables</a:t>
          </a:r>
          <a:endParaRPr lang="fr-FR" sz="1400" b="1">
            <a:solidFill>
              <a:schemeClr val="accent6"/>
            </a:solidFill>
          </a:endParaRPr>
        </a:p>
      </xdr:txBody>
    </xdr:sp>
    <xdr:clientData/>
  </xdr:twoCellAnchor>
  <xdr:twoCellAnchor>
    <xdr:from>
      <xdr:col>11</xdr:col>
      <xdr:colOff>1167891</xdr:colOff>
      <xdr:row>7</xdr:row>
      <xdr:rowOff>333063</xdr:rowOff>
    </xdr:from>
    <xdr:to>
      <xdr:col>17</xdr:col>
      <xdr:colOff>259819</xdr:colOff>
      <xdr:row>7</xdr:row>
      <xdr:rowOff>550379</xdr:rowOff>
    </xdr:to>
    <xdr:sp macro="" textlink="">
      <xdr:nvSpPr>
        <xdr:cNvPr id="28" name="ZoneTexte 1">
          <a:extLst>
            <a:ext uri="{FF2B5EF4-FFF2-40B4-BE49-F238E27FC236}">
              <a16:creationId xmlns:a16="http://schemas.microsoft.com/office/drawing/2014/main" id="{00000000-0008-0000-0600-00001C000000}"/>
            </a:ext>
          </a:extLst>
        </xdr:cNvPr>
        <xdr:cNvSpPr txBox="1"/>
      </xdr:nvSpPr>
      <xdr:spPr>
        <a:xfrm>
          <a:off x="22367820" y="2183634"/>
          <a:ext cx="8004606" cy="2173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rgbClr val="88D950"/>
              </a:solidFill>
            </a:rPr>
            <a:t>Dalkia</a:t>
          </a:r>
        </a:p>
      </xdr:txBody>
    </xdr:sp>
    <xdr:clientData/>
  </xdr:twoCellAnchor>
  <xdr:twoCellAnchor>
    <xdr:from>
      <xdr:col>11</xdr:col>
      <xdr:colOff>1219623</xdr:colOff>
      <xdr:row>7</xdr:row>
      <xdr:rowOff>2042977</xdr:rowOff>
    </xdr:from>
    <xdr:to>
      <xdr:col>17</xdr:col>
      <xdr:colOff>444016</xdr:colOff>
      <xdr:row>7</xdr:row>
      <xdr:rowOff>2396763</xdr:rowOff>
    </xdr:to>
    <xdr:sp macro="" textlink="">
      <xdr:nvSpPr>
        <xdr:cNvPr id="29" name="ZoneTexte 1">
          <a:extLst>
            <a:ext uri="{FF2B5EF4-FFF2-40B4-BE49-F238E27FC236}">
              <a16:creationId xmlns:a16="http://schemas.microsoft.com/office/drawing/2014/main" id="{00000000-0008-0000-0600-00001D000000}"/>
            </a:ext>
          </a:extLst>
        </xdr:cNvPr>
        <xdr:cNvSpPr txBox="1"/>
      </xdr:nvSpPr>
      <xdr:spPr>
        <a:xfrm>
          <a:off x="23022348" y="3862252"/>
          <a:ext cx="8396968" cy="353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2"/>
              </a:solidFill>
            </a:rPr>
            <a:t>France - Regulated activities</a:t>
          </a:r>
        </a:p>
      </xdr:txBody>
    </xdr:sp>
    <xdr:clientData/>
  </xdr:twoCellAnchor>
  <xdr:twoCellAnchor>
    <xdr:from>
      <xdr:col>11</xdr:col>
      <xdr:colOff>1159348</xdr:colOff>
      <xdr:row>7</xdr:row>
      <xdr:rowOff>1136211</xdr:rowOff>
    </xdr:from>
    <xdr:to>
      <xdr:col>16</xdr:col>
      <xdr:colOff>784283</xdr:colOff>
      <xdr:row>7</xdr:row>
      <xdr:rowOff>1379094</xdr:rowOff>
    </xdr:to>
    <xdr:sp macro="" textlink="">
      <xdr:nvSpPr>
        <xdr:cNvPr id="30" name="ZoneTexte 1">
          <a:extLst>
            <a:ext uri="{FF2B5EF4-FFF2-40B4-BE49-F238E27FC236}">
              <a16:creationId xmlns:a16="http://schemas.microsoft.com/office/drawing/2014/main" id="{00000000-0008-0000-0600-00001E000000}"/>
            </a:ext>
          </a:extLst>
        </xdr:cNvPr>
        <xdr:cNvSpPr txBox="1"/>
      </xdr:nvSpPr>
      <xdr:spPr>
        <a:xfrm>
          <a:off x="22359277" y="2986782"/>
          <a:ext cx="7000006"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accent3"/>
              </a:solidFill>
            </a:rPr>
            <a:t>Framatome</a:t>
          </a:r>
        </a:p>
      </xdr:txBody>
    </xdr:sp>
    <xdr:clientData/>
  </xdr:twoCellAnchor>
  <xdr:twoCellAnchor>
    <xdr:from>
      <xdr:col>11</xdr:col>
      <xdr:colOff>1159350</xdr:colOff>
      <xdr:row>7</xdr:row>
      <xdr:rowOff>686709</xdr:rowOff>
    </xdr:from>
    <xdr:to>
      <xdr:col>16</xdr:col>
      <xdr:colOff>784285</xdr:colOff>
      <xdr:row>7</xdr:row>
      <xdr:rowOff>929592</xdr:rowOff>
    </xdr:to>
    <xdr:sp macro="" textlink="">
      <xdr:nvSpPr>
        <xdr:cNvPr id="32" name="ZoneTexte 1">
          <a:extLst>
            <a:ext uri="{FF2B5EF4-FFF2-40B4-BE49-F238E27FC236}">
              <a16:creationId xmlns:a16="http://schemas.microsoft.com/office/drawing/2014/main" id="{00000000-0008-0000-0600-000020000000}"/>
            </a:ext>
          </a:extLst>
        </xdr:cNvPr>
        <xdr:cNvSpPr txBox="1"/>
      </xdr:nvSpPr>
      <xdr:spPr>
        <a:xfrm>
          <a:off x="22359279" y="2537280"/>
          <a:ext cx="7000006" cy="2428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fr-FR" sz="1400" b="1">
              <a:solidFill>
                <a:schemeClr val="tx2"/>
              </a:solidFill>
            </a:rPr>
            <a:t>Other International</a:t>
          </a:r>
        </a:p>
      </xdr:txBody>
    </xdr:sp>
    <xdr:clientData/>
  </xdr:twoCellAnchor>
  <xdr:twoCellAnchor>
    <xdr:from>
      <xdr:col>7</xdr:col>
      <xdr:colOff>351577</xdr:colOff>
      <xdr:row>5</xdr:row>
      <xdr:rowOff>109846</xdr:rowOff>
    </xdr:from>
    <xdr:to>
      <xdr:col>7</xdr:col>
      <xdr:colOff>1536314</xdr:colOff>
      <xdr:row>7</xdr:row>
      <xdr:rowOff>141792</xdr:rowOff>
    </xdr:to>
    <xdr:sp macro="" textlink="$B$43">
      <xdr:nvSpPr>
        <xdr:cNvPr id="34" name="ZoneTexte 33">
          <a:extLst>
            <a:ext uri="{FF2B5EF4-FFF2-40B4-BE49-F238E27FC236}">
              <a16:creationId xmlns:a16="http://schemas.microsoft.com/office/drawing/2014/main" id="{A5BC5FC1-F208-4C04-9403-D414474DF06E}"/>
            </a:ext>
          </a:extLst>
        </xdr:cNvPr>
        <xdr:cNvSpPr txBox="1"/>
      </xdr:nvSpPr>
      <xdr:spPr>
        <a:xfrm>
          <a:off x="16123604" y="1705927"/>
          <a:ext cx="1184737" cy="289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fld id="{FBAA11E6-6C82-47F9-99C2-ABB62E447E8E}" type="TxLink">
            <a:rPr lang="en-US" sz="1600" b="1" i="0" u="none" strike="noStrike">
              <a:solidFill>
                <a:srgbClr val="000000"/>
              </a:solidFill>
              <a:latin typeface="+mn-lt"/>
              <a:cs typeface="Arial"/>
            </a:rPr>
            <a:pPr algn="ctr"/>
            <a:t>16 174 </a:t>
          </a:fld>
          <a:endParaRPr lang="fr-FR" sz="3200" b="1">
            <a:solidFill>
              <a:sysClr val="windowText" lastClr="000000"/>
            </a:solidFill>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309563</xdr:colOff>
      <xdr:row>1</xdr:row>
      <xdr:rowOff>71438</xdr:rowOff>
    </xdr:from>
    <xdr:to>
      <xdr:col>0</xdr:col>
      <xdr:colOff>1388383</xdr:colOff>
      <xdr:row>2</xdr:row>
      <xdr:rowOff>355429</xdr:rowOff>
    </xdr:to>
    <xdr:pic>
      <xdr:nvPicPr>
        <xdr:cNvPr id="2" name="Image 1" descr="EDF_Logo_blanc.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309563" y="261938"/>
          <a:ext cx="1078820" cy="474491"/>
        </a:xfrm>
        <a:prstGeom prst="rect">
          <a:avLst/>
        </a:prstGeom>
      </xdr:spPr>
    </xdr:pic>
    <xdr:clientData/>
  </xdr:twoCellAnchor>
  <xdr:twoCellAnchor>
    <xdr:from>
      <xdr:col>6</xdr:col>
      <xdr:colOff>254000</xdr:colOff>
      <xdr:row>18</xdr:row>
      <xdr:rowOff>25400</xdr:rowOff>
    </xdr:from>
    <xdr:to>
      <xdr:col>7</xdr:col>
      <xdr:colOff>508000</xdr:colOff>
      <xdr:row>20</xdr:row>
      <xdr:rowOff>139700</xdr:rowOff>
    </xdr:to>
    <xdr:sp macro="" textlink="">
      <xdr:nvSpPr>
        <xdr:cNvPr id="3" name="Ellipse 2">
          <a:extLst>
            <a:ext uri="{FF2B5EF4-FFF2-40B4-BE49-F238E27FC236}">
              <a16:creationId xmlns:a16="http://schemas.microsoft.com/office/drawing/2014/main" id="{00000000-0008-0000-0700-000003000000}"/>
            </a:ext>
          </a:extLst>
        </xdr:cNvPr>
        <xdr:cNvSpPr/>
      </xdr:nvSpPr>
      <xdr:spPr>
        <a:xfrm>
          <a:off x="9177020" y="4201160"/>
          <a:ext cx="1038860" cy="518160"/>
        </a:xfrm>
        <a:prstGeom prst="ellipse">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chemeClr val="tx2">
                <a:lumMod val="60000"/>
                <a:lumOff val="40000"/>
              </a:schemeClr>
            </a:solidFill>
          </a:endParaRPr>
        </a:p>
      </xdr:txBody>
    </xdr:sp>
    <xdr:clientData/>
  </xdr:twoCellAnchor>
  <xdr:twoCellAnchor>
    <xdr:from>
      <xdr:col>11</xdr:col>
      <xdr:colOff>241300</xdr:colOff>
      <xdr:row>18</xdr:row>
      <xdr:rowOff>38100</xdr:rowOff>
    </xdr:from>
    <xdr:to>
      <xdr:col>12</xdr:col>
      <xdr:colOff>495300</xdr:colOff>
      <xdr:row>20</xdr:row>
      <xdr:rowOff>152400</xdr:rowOff>
    </xdr:to>
    <xdr:sp macro="" textlink="">
      <xdr:nvSpPr>
        <xdr:cNvPr id="4" name="Ellipse 3">
          <a:extLst>
            <a:ext uri="{FF2B5EF4-FFF2-40B4-BE49-F238E27FC236}">
              <a16:creationId xmlns:a16="http://schemas.microsoft.com/office/drawing/2014/main" id="{00000000-0008-0000-0700-000004000000}"/>
            </a:ext>
          </a:extLst>
        </xdr:cNvPr>
        <xdr:cNvSpPr/>
      </xdr:nvSpPr>
      <xdr:spPr>
        <a:xfrm>
          <a:off x="13286740" y="4213860"/>
          <a:ext cx="1038860" cy="518160"/>
        </a:xfrm>
        <a:prstGeom prst="ellipse">
          <a:avLst/>
        </a:prstGeom>
        <a:noFill/>
        <a:ln>
          <a:solidFill>
            <a:srgbClr val="005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chemeClr val="tx2">
                <a:lumMod val="60000"/>
                <a:lumOff val="40000"/>
              </a:schemeClr>
            </a:solidFill>
          </a:endParaRPr>
        </a:p>
      </xdr:txBody>
    </xdr:sp>
    <xdr:clientData/>
  </xdr:twoCellAnchor>
  <xdr:twoCellAnchor>
    <xdr:from>
      <xdr:col>11</xdr:col>
      <xdr:colOff>266700</xdr:colOff>
      <xdr:row>28</xdr:row>
      <xdr:rowOff>38100</xdr:rowOff>
    </xdr:from>
    <xdr:to>
      <xdr:col>12</xdr:col>
      <xdr:colOff>520700</xdr:colOff>
      <xdr:row>30</xdr:row>
      <xdr:rowOff>152400</xdr:rowOff>
    </xdr:to>
    <xdr:sp macro="" textlink="">
      <xdr:nvSpPr>
        <xdr:cNvPr id="5" name="Ellipse 4">
          <a:extLst>
            <a:ext uri="{FF2B5EF4-FFF2-40B4-BE49-F238E27FC236}">
              <a16:creationId xmlns:a16="http://schemas.microsoft.com/office/drawing/2014/main" id="{00000000-0008-0000-0700-000005000000}"/>
            </a:ext>
          </a:extLst>
        </xdr:cNvPr>
        <xdr:cNvSpPr/>
      </xdr:nvSpPr>
      <xdr:spPr>
        <a:xfrm>
          <a:off x="13312140" y="6004560"/>
          <a:ext cx="1038860" cy="525780"/>
        </a:xfrm>
        <a:prstGeom prst="ellipse">
          <a:avLst/>
        </a:prstGeom>
        <a:noFill/>
        <a:ln>
          <a:solidFill>
            <a:srgbClr val="005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rgbClr val="509E2F"/>
            </a:solidFill>
          </a:endParaRPr>
        </a:p>
      </xdr:txBody>
    </xdr:sp>
    <xdr:clientData/>
  </xdr:twoCellAnchor>
  <xdr:twoCellAnchor>
    <xdr:from>
      <xdr:col>6</xdr:col>
      <xdr:colOff>254000</xdr:colOff>
      <xdr:row>28</xdr:row>
      <xdr:rowOff>38100</xdr:rowOff>
    </xdr:from>
    <xdr:to>
      <xdr:col>7</xdr:col>
      <xdr:colOff>508000</xdr:colOff>
      <xdr:row>30</xdr:row>
      <xdr:rowOff>152400</xdr:rowOff>
    </xdr:to>
    <xdr:sp macro="" textlink="">
      <xdr:nvSpPr>
        <xdr:cNvPr id="6" name="Ellipse 5">
          <a:extLst>
            <a:ext uri="{FF2B5EF4-FFF2-40B4-BE49-F238E27FC236}">
              <a16:creationId xmlns:a16="http://schemas.microsoft.com/office/drawing/2014/main" id="{00000000-0008-0000-0700-000006000000}"/>
            </a:ext>
          </a:extLst>
        </xdr:cNvPr>
        <xdr:cNvSpPr/>
      </xdr:nvSpPr>
      <xdr:spPr>
        <a:xfrm>
          <a:off x="9177020" y="6004560"/>
          <a:ext cx="1038860" cy="525780"/>
        </a:xfrm>
        <a:prstGeom prst="ellipse">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chemeClr val="tx2">
                <a:lumMod val="60000"/>
                <a:lumOff val="40000"/>
              </a:schemeClr>
            </a:solidFill>
          </a:endParaRPr>
        </a:p>
      </xdr:txBody>
    </xdr:sp>
    <xdr:clientData/>
  </xdr:twoCellAnchor>
  <xdr:twoCellAnchor>
    <xdr:from>
      <xdr:col>11</xdr:col>
      <xdr:colOff>254000</xdr:colOff>
      <xdr:row>10</xdr:row>
      <xdr:rowOff>25400</xdr:rowOff>
    </xdr:from>
    <xdr:to>
      <xdr:col>12</xdr:col>
      <xdr:colOff>508000</xdr:colOff>
      <xdr:row>13</xdr:row>
      <xdr:rowOff>0</xdr:rowOff>
    </xdr:to>
    <xdr:sp macro="" textlink="">
      <xdr:nvSpPr>
        <xdr:cNvPr id="7" name="Ellipse 6">
          <a:extLst>
            <a:ext uri="{FF2B5EF4-FFF2-40B4-BE49-F238E27FC236}">
              <a16:creationId xmlns:a16="http://schemas.microsoft.com/office/drawing/2014/main" id="{00000000-0008-0000-0700-000007000000}"/>
            </a:ext>
          </a:extLst>
        </xdr:cNvPr>
        <xdr:cNvSpPr/>
      </xdr:nvSpPr>
      <xdr:spPr>
        <a:xfrm>
          <a:off x="13299440" y="2402840"/>
          <a:ext cx="1038860" cy="561340"/>
        </a:xfrm>
        <a:prstGeom prst="ellipse">
          <a:avLst/>
        </a:prstGeom>
        <a:noFill/>
        <a:ln>
          <a:solidFill>
            <a:srgbClr val="005BB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rgbClr val="509E2F"/>
            </a:solidFill>
          </a:endParaRPr>
        </a:p>
      </xdr:txBody>
    </xdr:sp>
    <xdr:clientData/>
  </xdr:twoCellAnchor>
  <xdr:twoCellAnchor>
    <xdr:from>
      <xdr:col>6</xdr:col>
      <xdr:colOff>257175</xdr:colOff>
      <xdr:row>10</xdr:row>
      <xdr:rowOff>34925</xdr:rowOff>
    </xdr:from>
    <xdr:to>
      <xdr:col>7</xdr:col>
      <xdr:colOff>511175</xdr:colOff>
      <xdr:row>13</xdr:row>
      <xdr:rowOff>9525</xdr:rowOff>
    </xdr:to>
    <xdr:sp macro="" textlink="">
      <xdr:nvSpPr>
        <xdr:cNvPr id="8" name="Ellipse 7">
          <a:extLst>
            <a:ext uri="{FF2B5EF4-FFF2-40B4-BE49-F238E27FC236}">
              <a16:creationId xmlns:a16="http://schemas.microsoft.com/office/drawing/2014/main" id="{00000000-0008-0000-0700-000008000000}"/>
            </a:ext>
          </a:extLst>
        </xdr:cNvPr>
        <xdr:cNvSpPr/>
      </xdr:nvSpPr>
      <xdr:spPr>
        <a:xfrm>
          <a:off x="9180195" y="2412365"/>
          <a:ext cx="1038860" cy="561340"/>
        </a:xfrm>
        <a:prstGeom prst="ellipse">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chemeClr val="tx2">
                <a:lumMod val="60000"/>
                <a:lumOff val="40000"/>
              </a:schemeClr>
            </a:solidFill>
          </a:endParaRPr>
        </a:p>
      </xdr:txBody>
    </xdr:sp>
    <xdr:clientData/>
  </xdr:twoCellAnchor>
  <xdr:twoCellAnchor>
    <xdr:from>
      <xdr:col>6</xdr:col>
      <xdr:colOff>254000</xdr:colOff>
      <xdr:row>18</xdr:row>
      <xdr:rowOff>25400</xdr:rowOff>
    </xdr:from>
    <xdr:to>
      <xdr:col>7</xdr:col>
      <xdr:colOff>508000</xdr:colOff>
      <xdr:row>20</xdr:row>
      <xdr:rowOff>139700</xdr:rowOff>
    </xdr:to>
    <xdr:sp macro="" textlink="">
      <xdr:nvSpPr>
        <xdr:cNvPr id="9" name="Ellipse 8">
          <a:extLst>
            <a:ext uri="{FF2B5EF4-FFF2-40B4-BE49-F238E27FC236}">
              <a16:creationId xmlns:a16="http://schemas.microsoft.com/office/drawing/2014/main" id="{672B93C5-426E-4C3B-8CEA-5939113FEBC9}"/>
            </a:ext>
          </a:extLst>
        </xdr:cNvPr>
        <xdr:cNvSpPr/>
      </xdr:nvSpPr>
      <xdr:spPr>
        <a:xfrm>
          <a:off x="9398000" y="4033520"/>
          <a:ext cx="1038860" cy="487680"/>
        </a:xfrm>
        <a:prstGeom prst="ellipse">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800" b="1">
            <a:solidFill>
              <a:schemeClr val="tx2">
                <a:lumMod val="60000"/>
                <a:lumOff val="40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333376</xdr:colOff>
      <xdr:row>1</xdr:row>
      <xdr:rowOff>59532</xdr:rowOff>
    </xdr:from>
    <xdr:ext cx="1078820" cy="474491"/>
    <xdr:pic>
      <xdr:nvPicPr>
        <xdr:cNvPr id="2" name="Image 1" descr="EDF_Logo_blanc.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333376" y="250032"/>
          <a:ext cx="1078820" cy="47449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ck%20Analystes%202021%20-%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1.Capacité installée du Groupe"/>
      <sheetName val="2.Capacité installée d'EDF Ren."/>
      <sheetName val="3.Liste des centrales"/>
      <sheetName val="4.Production du Groupe "/>
      <sheetName val="5.Emissions de CO2"/>
      <sheetName val="6.Du CA à l'EBIT"/>
      <sheetName val="10.Investissements"/>
      <sheetName val="7.Compte de résultat conso"/>
      <sheetName val="8.Bilan consolidé"/>
      <sheetName val="9.Provisions"/>
      <sheetName val="11.Périmètre de consolidation"/>
      <sheetName val="Glossaire et méthodologie"/>
      <sheetName val="Pack Analystes 2021 - VF"/>
    </sheetNames>
    <sheetDataSet>
      <sheetData sheetId="0" refreshError="1"/>
      <sheetData sheetId="1" refreshError="1"/>
      <sheetData sheetId="2" refreshError="1"/>
      <sheetData sheetId="3"/>
      <sheetData sheetId="4" refreshError="1"/>
      <sheetData sheetId="5" refreshError="1"/>
      <sheetData sheetId="6" refreshError="1"/>
      <sheetData sheetId="7">
        <row r="10">
          <cell r="A10" t="str">
            <v>Renouvelables</v>
          </cell>
          <cell r="C10">
            <v>1.7</v>
          </cell>
        </row>
        <row r="11">
          <cell r="A11" t="str">
            <v>Maintenance nucléaire, y compris Granc Carénage</v>
          </cell>
          <cell r="C11">
            <v>4.4000000000000004</v>
          </cell>
        </row>
        <row r="12">
          <cell r="A12" t="str">
            <v>Enedis, SEI et ES</v>
          </cell>
          <cell r="C12">
            <v>4.4000000000000004</v>
          </cell>
        </row>
        <row r="13">
          <cell r="A13" t="str">
            <v>Framatome</v>
          </cell>
          <cell r="C13">
            <v>0.4</v>
          </cell>
        </row>
        <row r="14">
          <cell r="A14" t="str">
            <v>Projet Flamanville 3</v>
          </cell>
          <cell r="C14">
            <v>0.3</v>
          </cell>
        </row>
        <row r="15">
          <cell r="A15" t="str">
            <v>Services</v>
          </cell>
          <cell r="C15">
            <v>0.5</v>
          </cell>
        </row>
        <row r="16">
          <cell r="A16" t="str">
            <v xml:space="preserve">Nouveau nucléaire </v>
          </cell>
          <cell r="C16">
            <v>2.9</v>
          </cell>
        </row>
        <row r="17">
          <cell r="A17" t="str">
            <v>Autres</v>
          </cell>
          <cell r="C17">
            <v>1.2</v>
          </cell>
        </row>
      </sheetData>
      <sheetData sheetId="8" refreshError="1"/>
      <sheetData sheetId="9" refreshError="1"/>
      <sheetData sheetId="10" refreshError="1"/>
      <sheetData sheetId="11" refreshError="1"/>
      <sheetData sheetId="12" refreshError="1"/>
      <sheetData sheetId="1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A5:K559" totalsRowShown="0" headerRowDxfId="23" tableBorderDxfId="22">
  <autoFilter ref="A5:K559" xr:uid="{00000000-0009-0000-0100-000001000000}"/>
  <sortState xmlns:xlrd2="http://schemas.microsoft.com/office/spreadsheetml/2017/richdata2" ref="A14:K153">
    <sortCondition ref="C5:C559"/>
  </sortState>
  <tableColumns count="11">
    <tableColumn id="1" xr3:uid="{00000000-0010-0000-0000-000001000000}" name="Country" dataDxfId="21" totalsRowDxfId="20"/>
    <tableColumn id="2" xr3:uid="{00000000-0010-0000-0000-000002000000}" name="Company" dataDxfId="19" totalsRowDxfId="18"/>
    <tableColumn id="3" xr3:uid="{00000000-0010-0000-0000-000003000000}" name="Name" dataDxfId="17" totalsRowDxfId="16"/>
    <tableColumn id="4" xr3:uid="{00000000-0010-0000-0000-000004000000}" name="Technology" dataDxfId="15" totalsRowDxfId="14"/>
    <tableColumn id="5" xr3:uid="{00000000-0010-0000-0000-000005000000}" name="Gross capacity (MW)" dataDxfId="13" totalsRowDxfId="12"/>
    <tableColumn id="6" xr3:uid="{00000000-0010-0000-0000-000006000000}" name="Capacity consolidated(1) by EDF (MW)" dataDxfId="11" totalsRowDxfId="10"/>
    <tableColumn id="11" xr3:uid="{00000000-0010-0000-0000-00000B000000}" name="Net capacity (MW)" dataDxfId="9" totalsRowDxfId="8"/>
    <tableColumn id="7" xr3:uid="{00000000-0010-0000-0000-000007000000}" name="Year of industrial commissioning (4)" dataDxfId="7" totalsRowDxfId="6"/>
    <tableColumn id="8" xr3:uid="{00000000-0010-0000-0000-000008000000}" name="EDF Stake (%)" dataDxfId="5" totalsRowDxfId="4"/>
    <tableColumn id="9" xr3:uid="{00000000-0010-0000-0000-000009000000}" name="Consolidation method(2)" dataDxfId="3" totalsRowDxfId="2"/>
    <tableColumn id="10" xr3:uid="{00000000-0010-0000-0000-00000A000000}" name="Segment" dataDxfId="1" totalsRowDxfId="0"/>
  </tableColumns>
  <tableStyleInfo name="TableStyleMedium11" showFirstColumn="0" showLastColumn="0" showRowStripes="1" showColumnStripes="0"/>
</table>
</file>

<file path=xl/theme/theme1.xml><?xml version="1.0" encoding="utf-8"?>
<a:theme xmlns:a="http://schemas.openxmlformats.org/drawingml/2006/main" name="Thème Office">
  <a:themeElements>
    <a:clrScheme name="bonne charte">
      <a:dk1>
        <a:srgbClr val="5F5F5F"/>
      </a:dk1>
      <a:lt1>
        <a:sysClr val="window" lastClr="FFFFFF"/>
      </a:lt1>
      <a:dk2>
        <a:srgbClr val="969696"/>
      </a:dk2>
      <a:lt2>
        <a:srgbClr val="FFFFFF"/>
      </a:lt2>
      <a:accent1>
        <a:srgbClr val="001A70"/>
      </a:accent1>
      <a:accent2>
        <a:srgbClr val="1057C8"/>
      </a:accent2>
      <a:accent3>
        <a:srgbClr val="1089FF"/>
      </a:accent3>
      <a:accent4>
        <a:srgbClr val="FFB210"/>
      </a:accent4>
      <a:accent5>
        <a:srgbClr val="FE5815"/>
      </a:accent5>
      <a:accent6>
        <a:srgbClr val="509E2F"/>
      </a:accent6>
      <a:hlink>
        <a:srgbClr val="001A70"/>
      </a:hlink>
      <a:folHlink>
        <a:srgbClr val="1057C8"/>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97"/>
  <sheetViews>
    <sheetView showGridLines="0" tabSelected="1" zoomScale="55" zoomScaleNormal="55" workbookViewId="0">
      <selection activeCell="J1" sqref="J1:X30"/>
    </sheetView>
  </sheetViews>
  <sheetFormatPr baseColWidth="10" defaultColWidth="10.77734375" defaultRowHeight="14.4"/>
  <cols>
    <col min="1" max="1" width="4" customWidth="1"/>
    <col min="2" max="7" width="11.44140625" style="86"/>
    <col min="9" max="9" width="12.5546875" customWidth="1"/>
    <col min="27" max="27" width="16.5546875" customWidth="1"/>
  </cols>
  <sheetData>
    <row r="1" spans="1:24" ht="20.399999999999999">
      <c r="A1" s="67"/>
      <c r="B1" s="68"/>
      <c r="C1" s="68"/>
      <c r="D1" s="68"/>
      <c r="E1" s="68"/>
      <c r="F1" s="68"/>
      <c r="G1" s="68"/>
      <c r="H1" s="69"/>
      <c r="I1" s="69"/>
      <c r="J1" s="674"/>
      <c r="K1" s="674"/>
      <c r="L1" s="674"/>
      <c r="M1" s="674"/>
      <c r="N1" s="674"/>
      <c r="O1" s="674"/>
      <c r="P1" s="674"/>
      <c r="Q1" s="674"/>
      <c r="R1" s="674"/>
      <c r="S1" s="674"/>
      <c r="T1" s="674"/>
      <c r="U1" s="674"/>
      <c r="V1" s="674"/>
      <c r="W1" s="674"/>
      <c r="X1" s="674"/>
    </row>
    <row r="2" spans="1:24" ht="20.399999999999999">
      <c r="A2" s="67"/>
      <c r="B2" s="68"/>
      <c r="C2" s="68"/>
      <c r="D2" s="68"/>
      <c r="E2" s="68"/>
      <c r="F2" s="68"/>
      <c r="G2" s="68"/>
      <c r="H2" s="69"/>
      <c r="I2" s="69"/>
      <c r="J2" s="674"/>
      <c r="K2" s="674"/>
      <c r="L2" s="674"/>
      <c r="M2" s="674"/>
      <c r="N2" s="674"/>
      <c r="O2" s="674"/>
      <c r="P2" s="674"/>
      <c r="Q2" s="674"/>
      <c r="R2" s="674"/>
      <c r="S2" s="674"/>
      <c r="T2" s="674"/>
      <c r="U2" s="674"/>
      <c r="V2" s="674"/>
      <c r="W2" s="674"/>
      <c r="X2" s="674"/>
    </row>
    <row r="3" spans="1:24">
      <c r="A3" s="67"/>
      <c r="B3" s="70"/>
      <c r="C3" s="70"/>
      <c r="D3" s="70"/>
      <c r="E3" s="70"/>
      <c r="F3" s="70"/>
      <c r="G3" s="70"/>
      <c r="H3" s="67"/>
      <c r="I3" s="67"/>
      <c r="J3" s="674"/>
      <c r="K3" s="674"/>
      <c r="L3" s="674"/>
      <c r="M3" s="674"/>
      <c r="N3" s="674"/>
      <c r="O3" s="674"/>
      <c r="P3" s="674"/>
      <c r="Q3" s="674"/>
      <c r="R3" s="674"/>
      <c r="S3" s="674"/>
      <c r="T3" s="674"/>
      <c r="U3" s="674"/>
      <c r="V3" s="674"/>
      <c r="W3" s="674"/>
      <c r="X3" s="674"/>
    </row>
    <row r="4" spans="1:24" ht="20.399999999999999">
      <c r="A4" s="67"/>
      <c r="B4" s="81"/>
      <c r="C4" s="81"/>
      <c r="D4" s="81"/>
      <c r="E4" s="81"/>
      <c r="F4" s="81"/>
      <c r="G4" s="81"/>
      <c r="H4" s="82"/>
      <c r="I4" s="82"/>
      <c r="J4" s="674"/>
      <c r="K4" s="674"/>
      <c r="L4" s="674"/>
      <c r="M4" s="674"/>
      <c r="N4" s="674"/>
      <c r="O4" s="674"/>
      <c r="P4" s="674"/>
      <c r="Q4" s="674"/>
      <c r="R4" s="674"/>
      <c r="S4" s="674"/>
      <c r="T4" s="674"/>
      <c r="U4" s="674"/>
      <c r="V4" s="674"/>
      <c r="W4" s="674"/>
      <c r="X4" s="674"/>
    </row>
    <row r="5" spans="1:24" ht="20.399999999999999">
      <c r="A5" s="67"/>
      <c r="B5" s="673"/>
      <c r="C5" s="673"/>
      <c r="D5" s="673"/>
      <c r="E5" s="673"/>
      <c r="F5" s="673"/>
      <c r="G5" s="673"/>
      <c r="H5" s="673"/>
      <c r="I5" s="673"/>
      <c r="J5" s="674"/>
      <c r="K5" s="674"/>
      <c r="L5" s="674"/>
      <c r="M5" s="674"/>
      <c r="N5" s="674"/>
      <c r="O5" s="674"/>
      <c r="P5" s="674"/>
      <c r="Q5" s="674"/>
      <c r="R5" s="674"/>
      <c r="S5" s="674"/>
      <c r="T5" s="674"/>
      <c r="U5" s="674"/>
      <c r="V5" s="674"/>
      <c r="W5" s="674"/>
      <c r="X5" s="674"/>
    </row>
    <row r="6" spans="1:24" ht="20.399999999999999">
      <c r="A6" s="67"/>
      <c r="B6" s="675"/>
      <c r="C6" s="675"/>
      <c r="D6" s="675"/>
      <c r="E6" s="675"/>
      <c r="F6" s="675"/>
      <c r="G6" s="81"/>
      <c r="H6" s="82"/>
      <c r="I6" s="82"/>
      <c r="J6" s="674"/>
      <c r="K6" s="674"/>
      <c r="L6" s="674"/>
      <c r="M6" s="674"/>
      <c r="N6" s="674"/>
      <c r="O6" s="674"/>
      <c r="P6" s="674"/>
      <c r="Q6" s="674"/>
      <c r="R6" s="674"/>
      <c r="S6" s="674"/>
      <c r="T6" s="674"/>
      <c r="U6" s="674"/>
      <c r="V6" s="674"/>
      <c r="W6" s="674"/>
      <c r="X6" s="674"/>
    </row>
    <row r="7" spans="1:24" ht="20.399999999999999">
      <c r="A7" s="67"/>
      <c r="B7" s="673"/>
      <c r="C7" s="673"/>
      <c r="D7" s="673"/>
      <c r="E7" s="673"/>
      <c r="F7" s="673"/>
      <c r="G7" s="673"/>
      <c r="H7" s="673"/>
      <c r="I7" s="673"/>
      <c r="J7" s="674"/>
      <c r="K7" s="674"/>
      <c r="L7" s="674"/>
      <c r="M7" s="674"/>
      <c r="N7" s="674"/>
      <c r="O7" s="674"/>
      <c r="P7" s="674"/>
      <c r="Q7" s="674"/>
      <c r="R7" s="674"/>
      <c r="S7" s="674"/>
      <c r="T7" s="674"/>
      <c r="U7" s="674"/>
      <c r="V7" s="674"/>
      <c r="W7" s="674"/>
      <c r="X7" s="674"/>
    </row>
    <row r="8" spans="1:24" ht="20.399999999999999">
      <c r="A8" s="67"/>
      <c r="B8" s="335"/>
      <c r="C8" s="335"/>
      <c r="D8" s="335"/>
      <c r="E8" s="335"/>
      <c r="F8" s="335"/>
      <c r="G8" s="335"/>
      <c r="H8" s="82"/>
      <c r="I8" s="82"/>
      <c r="J8" s="674"/>
      <c r="K8" s="674"/>
      <c r="L8" s="674"/>
      <c r="M8" s="674"/>
      <c r="N8" s="674"/>
      <c r="O8" s="674"/>
      <c r="P8" s="674"/>
      <c r="Q8" s="674"/>
      <c r="R8" s="674"/>
      <c r="S8" s="674"/>
      <c r="T8" s="674"/>
      <c r="U8" s="674"/>
      <c r="V8" s="674"/>
      <c r="W8" s="674"/>
      <c r="X8" s="674"/>
    </row>
    <row r="9" spans="1:24" ht="20.399999999999999">
      <c r="A9" s="67"/>
      <c r="B9" s="673"/>
      <c r="C9" s="673"/>
      <c r="D9" s="673"/>
      <c r="E9" s="673"/>
      <c r="F9" s="673"/>
      <c r="G9" s="673"/>
      <c r="H9" s="673"/>
      <c r="I9" s="673"/>
      <c r="J9" s="674"/>
      <c r="K9" s="674"/>
      <c r="L9" s="674"/>
      <c r="M9" s="674"/>
      <c r="N9" s="674"/>
      <c r="O9" s="674"/>
      <c r="P9" s="674"/>
      <c r="Q9" s="674"/>
      <c r="R9" s="674"/>
      <c r="S9" s="674"/>
      <c r="T9" s="674"/>
      <c r="U9" s="674"/>
      <c r="V9" s="674"/>
      <c r="W9" s="674"/>
      <c r="X9" s="674"/>
    </row>
    <row r="10" spans="1:24" ht="20.399999999999999">
      <c r="A10" s="67"/>
      <c r="B10" s="335"/>
      <c r="C10" s="335"/>
      <c r="D10" s="335"/>
      <c r="E10" s="81"/>
      <c r="F10" s="81"/>
      <c r="G10" s="81"/>
      <c r="H10" s="82"/>
      <c r="I10" s="82"/>
      <c r="J10" s="674"/>
      <c r="K10" s="674"/>
      <c r="L10" s="674"/>
      <c r="M10" s="674"/>
      <c r="N10" s="674"/>
      <c r="O10" s="674"/>
      <c r="P10" s="674"/>
      <c r="Q10" s="674"/>
      <c r="R10" s="674"/>
      <c r="S10" s="674"/>
      <c r="T10" s="674"/>
      <c r="U10" s="674"/>
      <c r="V10" s="674"/>
      <c r="W10" s="674"/>
      <c r="X10" s="674"/>
    </row>
    <row r="11" spans="1:24" ht="20.399999999999999">
      <c r="A11" s="67"/>
      <c r="B11" s="673"/>
      <c r="C11" s="673"/>
      <c r="D11" s="673"/>
      <c r="E11" s="673"/>
      <c r="F11" s="673"/>
      <c r="G11" s="673"/>
      <c r="H11" s="673"/>
      <c r="I11" s="673"/>
      <c r="J11" s="674"/>
      <c r="K11" s="674"/>
      <c r="L11" s="674"/>
      <c r="M11" s="674"/>
      <c r="N11" s="674"/>
      <c r="O11" s="674"/>
      <c r="P11" s="674"/>
      <c r="Q11" s="674"/>
      <c r="R11" s="674"/>
      <c r="S11" s="674"/>
      <c r="T11" s="674"/>
      <c r="U11" s="674"/>
      <c r="V11" s="674"/>
      <c r="W11" s="674"/>
      <c r="X11" s="674"/>
    </row>
    <row r="12" spans="1:24" ht="20.399999999999999">
      <c r="A12" s="67"/>
      <c r="B12" s="675"/>
      <c r="C12" s="675"/>
      <c r="D12" s="675"/>
      <c r="E12" s="81"/>
      <c r="F12" s="81"/>
      <c r="G12" s="81"/>
      <c r="H12" s="82"/>
      <c r="I12" s="82"/>
      <c r="J12" s="674"/>
      <c r="K12" s="674"/>
      <c r="L12" s="674"/>
      <c r="M12" s="674"/>
      <c r="N12" s="674"/>
      <c r="O12" s="674"/>
      <c r="P12" s="674"/>
      <c r="Q12" s="674"/>
      <c r="R12" s="674"/>
      <c r="S12" s="674"/>
      <c r="T12" s="674"/>
      <c r="U12" s="674"/>
      <c r="V12" s="674"/>
      <c r="W12" s="674"/>
      <c r="X12" s="674"/>
    </row>
    <row r="13" spans="1:24" ht="20.399999999999999">
      <c r="A13" s="67"/>
      <c r="B13" s="673"/>
      <c r="C13" s="673"/>
      <c r="D13" s="673"/>
      <c r="E13" s="673"/>
      <c r="F13" s="673"/>
      <c r="G13" s="673"/>
      <c r="H13" s="673"/>
      <c r="I13" s="673"/>
      <c r="J13" s="674"/>
      <c r="K13" s="674"/>
      <c r="L13" s="674"/>
      <c r="M13" s="674"/>
      <c r="N13" s="674"/>
      <c r="O13" s="674"/>
      <c r="P13" s="674"/>
      <c r="Q13" s="674"/>
      <c r="R13" s="674"/>
      <c r="S13" s="674"/>
      <c r="T13" s="674"/>
      <c r="U13" s="674"/>
      <c r="V13" s="674"/>
      <c r="W13" s="674"/>
      <c r="X13" s="674"/>
    </row>
    <row r="14" spans="1:24" ht="20.399999999999999">
      <c r="A14" s="67"/>
      <c r="B14" s="675"/>
      <c r="C14" s="675"/>
      <c r="D14" s="675"/>
      <c r="E14" s="675"/>
      <c r="F14" s="675"/>
      <c r="G14" s="675"/>
      <c r="H14" s="676"/>
      <c r="I14" s="676"/>
      <c r="J14" s="674"/>
      <c r="K14" s="674"/>
      <c r="L14" s="674"/>
      <c r="M14" s="674"/>
      <c r="N14" s="674"/>
      <c r="O14" s="674"/>
      <c r="P14" s="674"/>
      <c r="Q14" s="674"/>
      <c r="R14" s="674"/>
      <c r="S14" s="674"/>
      <c r="T14" s="674"/>
      <c r="U14" s="674"/>
      <c r="V14" s="674"/>
      <c r="W14" s="674"/>
      <c r="X14" s="674"/>
    </row>
    <row r="15" spans="1:24" ht="20.399999999999999">
      <c r="A15" s="67"/>
      <c r="B15" s="673"/>
      <c r="C15" s="673"/>
      <c r="D15" s="673"/>
      <c r="E15" s="673"/>
      <c r="F15" s="673"/>
      <c r="G15" s="673"/>
      <c r="H15" s="673"/>
      <c r="I15" s="673"/>
      <c r="J15" s="674"/>
      <c r="K15" s="674"/>
      <c r="L15" s="674"/>
      <c r="M15" s="674"/>
      <c r="N15" s="674"/>
      <c r="O15" s="674"/>
      <c r="P15" s="674"/>
      <c r="Q15" s="674"/>
      <c r="R15" s="674"/>
      <c r="S15" s="674"/>
      <c r="T15" s="674"/>
      <c r="U15" s="674"/>
      <c r="V15" s="674"/>
      <c r="W15" s="674"/>
      <c r="X15" s="674"/>
    </row>
    <row r="16" spans="1:24" ht="20.399999999999999">
      <c r="A16" s="67"/>
      <c r="B16" s="675"/>
      <c r="C16" s="675"/>
      <c r="D16" s="675"/>
      <c r="E16" s="675"/>
      <c r="F16" s="675"/>
      <c r="G16" s="675"/>
      <c r="H16" s="676"/>
      <c r="I16" s="676"/>
      <c r="J16" s="674"/>
      <c r="K16" s="674"/>
      <c r="L16" s="674"/>
      <c r="M16" s="674"/>
      <c r="N16" s="674"/>
      <c r="O16" s="674"/>
      <c r="P16" s="674"/>
      <c r="Q16" s="674"/>
      <c r="R16" s="674"/>
      <c r="S16" s="674"/>
      <c r="T16" s="674"/>
      <c r="U16" s="674"/>
      <c r="V16" s="674"/>
      <c r="W16" s="674"/>
      <c r="X16" s="674"/>
    </row>
    <row r="17" spans="1:24" ht="20.399999999999999">
      <c r="A17" s="67"/>
      <c r="B17" s="673"/>
      <c r="C17" s="673"/>
      <c r="D17" s="673"/>
      <c r="E17" s="673"/>
      <c r="F17" s="673"/>
      <c r="G17" s="673"/>
      <c r="H17" s="673"/>
      <c r="I17" s="673"/>
      <c r="J17" s="674"/>
      <c r="K17" s="674"/>
      <c r="L17" s="674"/>
      <c r="M17" s="674"/>
      <c r="N17" s="674"/>
      <c r="O17" s="674"/>
      <c r="P17" s="674"/>
      <c r="Q17" s="674"/>
      <c r="R17" s="674"/>
      <c r="S17" s="674"/>
      <c r="T17" s="674"/>
      <c r="U17" s="674"/>
      <c r="V17" s="674"/>
      <c r="W17" s="674"/>
      <c r="X17" s="674"/>
    </row>
    <row r="18" spans="1:24" ht="20.399999999999999">
      <c r="A18" s="67"/>
      <c r="B18" s="675"/>
      <c r="C18" s="675"/>
      <c r="D18" s="675"/>
      <c r="E18" s="675"/>
      <c r="F18" s="675"/>
      <c r="G18" s="675"/>
      <c r="H18" s="676"/>
      <c r="I18" s="676"/>
      <c r="J18" s="674"/>
      <c r="K18" s="674"/>
      <c r="L18" s="674"/>
      <c r="M18" s="674"/>
      <c r="N18" s="674"/>
      <c r="O18" s="674"/>
      <c r="P18" s="674"/>
      <c r="Q18" s="674"/>
      <c r="R18" s="674"/>
      <c r="S18" s="674"/>
      <c r="T18" s="674"/>
      <c r="U18" s="674"/>
      <c r="V18" s="674"/>
      <c r="W18" s="674"/>
      <c r="X18" s="674"/>
    </row>
    <row r="19" spans="1:24" ht="20.399999999999999">
      <c r="A19" s="67"/>
      <c r="B19" s="673"/>
      <c r="C19" s="673"/>
      <c r="D19" s="673"/>
      <c r="E19" s="673"/>
      <c r="F19" s="673"/>
      <c r="G19" s="673"/>
      <c r="H19" s="673"/>
      <c r="I19" s="673"/>
      <c r="J19" s="674"/>
      <c r="K19" s="674"/>
      <c r="L19" s="674"/>
      <c r="M19" s="674"/>
      <c r="N19" s="674"/>
      <c r="O19" s="674"/>
      <c r="P19" s="674"/>
      <c r="Q19" s="674"/>
      <c r="R19" s="674"/>
      <c r="S19" s="674"/>
      <c r="T19" s="674"/>
      <c r="U19" s="674"/>
      <c r="V19" s="674"/>
      <c r="W19" s="674"/>
      <c r="X19" s="674"/>
    </row>
    <row r="20" spans="1:24" ht="20.399999999999999">
      <c r="A20" s="67"/>
      <c r="B20" s="673"/>
      <c r="C20" s="673"/>
      <c r="D20" s="673"/>
      <c r="E20" s="673"/>
      <c r="F20" s="673"/>
      <c r="G20" s="673"/>
      <c r="H20" s="676"/>
      <c r="I20" s="676"/>
      <c r="J20" s="674"/>
      <c r="K20" s="674"/>
      <c r="L20" s="674"/>
      <c r="M20" s="674"/>
      <c r="N20" s="674"/>
      <c r="O20" s="674"/>
      <c r="P20" s="674"/>
      <c r="Q20" s="674"/>
      <c r="R20" s="674"/>
      <c r="S20" s="674"/>
      <c r="T20" s="674"/>
      <c r="U20" s="674"/>
      <c r="V20" s="674"/>
      <c r="W20" s="674"/>
      <c r="X20" s="674"/>
    </row>
    <row r="21" spans="1:24" ht="20.399999999999999">
      <c r="A21" s="67"/>
      <c r="B21" s="673"/>
      <c r="C21" s="673"/>
      <c r="D21" s="673"/>
      <c r="E21" s="673"/>
      <c r="F21" s="673"/>
      <c r="G21" s="673"/>
      <c r="H21" s="673"/>
      <c r="I21" s="673"/>
      <c r="J21" s="674"/>
      <c r="K21" s="674"/>
      <c r="L21" s="674"/>
      <c r="M21" s="674"/>
      <c r="N21" s="674"/>
      <c r="O21" s="674"/>
      <c r="P21" s="674"/>
      <c r="Q21" s="674"/>
      <c r="R21" s="674"/>
      <c r="S21" s="674"/>
      <c r="T21" s="674"/>
      <c r="U21" s="674"/>
      <c r="V21" s="674"/>
      <c r="W21" s="674"/>
      <c r="X21" s="674"/>
    </row>
    <row r="22" spans="1:24" ht="20.399999999999999">
      <c r="A22" s="67"/>
      <c r="B22" s="673"/>
      <c r="C22" s="673"/>
      <c r="D22" s="673"/>
      <c r="E22" s="673"/>
      <c r="F22" s="673"/>
      <c r="G22" s="81"/>
      <c r="H22" s="82"/>
      <c r="I22" s="82"/>
      <c r="J22" s="674"/>
      <c r="K22" s="674"/>
      <c r="L22" s="674"/>
      <c r="M22" s="674"/>
      <c r="N22" s="674"/>
      <c r="O22" s="674"/>
      <c r="P22" s="674"/>
      <c r="Q22" s="674"/>
      <c r="R22" s="674"/>
      <c r="S22" s="674"/>
      <c r="T22" s="674"/>
      <c r="U22" s="674"/>
      <c r="V22" s="674"/>
      <c r="W22" s="674"/>
      <c r="X22" s="674"/>
    </row>
    <row r="23" spans="1:24" ht="20.399999999999999">
      <c r="A23" s="67"/>
      <c r="B23" s="673"/>
      <c r="C23" s="673"/>
      <c r="D23" s="673"/>
      <c r="E23" s="673"/>
      <c r="F23" s="673"/>
      <c r="G23" s="673"/>
      <c r="H23" s="673"/>
      <c r="I23" s="673"/>
      <c r="J23" s="674"/>
      <c r="K23" s="674"/>
      <c r="L23" s="674"/>
      <c r="M23" s="674"/>
      <c r="N23" s="674"/>
      <c r="O23" s="674"/>
      <c r="P23" s="674"/>
      <c r="Q23" s="674"/>
      <c r="R23" s="674"/>
      <c r="S23" s="674"/>
      <c r="T23" s="674"/>
      <c r="U23" s="674"/>
      <c r="V23" s="674"/>
      <c r="W23" s="674"/>
      <c r="X23" s="674"/>
    </row>
    <row r="24" spans="1:24" ht="20.399999999999999">
      <c r="A24" s="67"/>
      <c r="B24" s="673"/>
      <c r="C24" s="673"/>
      <c r="D24" s="673"/>
      <c r="E24" s="673"/>
      <c r="F24" s="673"/>
      <c r="G24" s="676"/>
      <c r="H24" s="676"/>
      <c r="I24" s="676"/>
      <c r="J24" s="674"/>
      <c r="K24" s="674"/>
      <c r="L24" s="674"/>
      <c r="M24" s="674"/>
      <c r="N24" s="674"/>
      <c r="O24" s="674"/>
      <c r="P24" s="674"/>
      <c r="Q24" s="674"/>
      <c r="R24" s="674"/>
      <c r="S24" s="674"/>
      <c r="T24" s="674"/>
      <c r="U24" s="674"/>
      <c r="V24" s="674"/>
      <c r="W24" s="674"/>
      <c r="X24" s="674"/>
    </row>
    <row r="25" spans="1:24" ht="20.399999999999999">
      <c r="A25" s="67"/>
      <c r="B25" s="673"/>
      <c r="C25" s="673"/>
      <c r="D25" s="673"/>
      <c r="E25" s="673"/>
      <c r="F25" s="673"/>
      <c r="G25" s="673"/>
      <c r="H25" s="673"/>
      <c r="I25" s="673"/>
      <c r="J25" s="674"/>
      <c r="K25" s="674"/>
      <c r="L25" s="674"/>
      <c r="M25" s="674"/>
      <c r="N25" s="674"/>
      <c r="O25" s="674"/>
      <c r="P25" s="674"/>
      <c r="Q25" s="674"/>
      <c r="R25" s="674"/>
      <c r="S25" s="674"/>
      <c r="T25" s="674"/>
      <c r="U25" s="674"/>
      <c r="V25" s="674"/>
      <c r="W25" s="674"/>
      <c r="X25" s="674"/>
    </row>
    <row r="26" spans="1:24" ht="20.399999999999999">
      <c r="A26" s="67"/>
      <c r="B26" s="677"/>
      <c r="C26" s="677"/>
      <c r="D26" s="677"/>
      <c r="E26" s="677"/>
      <c r="F26" s="677"/>
      <c r="G26" s="677"/>
      <c r="H26" s="676"/>
      <c r="I26" s="676"/>
      <c r="J26" s="674"/>
      <c r="K26" s="674"/>
      <c r="L26" s="674"/>
      <c r="M26" s="674"/>
      <c r="N26" s="674"/>
      <c r="O26" s="674"/>
      <c r="P26" s="674"/>
      <c r="Q26" s="674"/>
      <c r="R26" s="674"/>
      <c r="S26" s="674"/>
      <c r="T26" s="674"/>
      <c r="U26" s="674"/>
      <c r="V26" s="674"/>
      <c r="W26" s="674"/>
      <c r="X26" s="674"/>
    </row>
    <row r="27" spans="1:24" ht="20.399999999999999">
      <c r="A27" s="67"/>
      <c r="B27" s="673"/>
      <c r="C27" s="673"/>
      <c r="D27" s="673"/>
      <c r="E27" s="673"/>
      <c r="F27" s="673"/>
      <c r="G27" s="673"/>
      <c r="H27" s="673"/>
      <c r="I27" s="673"/>
      <c r="J27" s="674"/>
      <c r="K27" s="674"/>
      <c r="L27" s="674"/>
      <c r="M27" s="674"/>
      <c r="N27" s="674"/>
      <c r="O27" s="674"/>
      <c r="P27" s="674"/>
      <c r="Q27" s="674"/>
      <c r="R27" s="674"/>
      <c r="S27" s="674"/>
      <c r="T27" s="674"/>
      <c r="U27" s="674"/>
      <c r="V27" s="674"/>
      <c r="W27" s="674"/>
      <c r="X27" s="674"/>
    </row>
    <row r="28" spans="1:24">
      <c r="A28" s="67"/>
      <c r="B28" s="70"/>
      <c r="C28" s="70"/>
      <c r="D28" s="70"/>
      <c r="E28" s="70"/>
      <c r="F28" s="70"/>
      <c r="G28" s="70"/>
      <c r="H28" s="67"/>
      <c r="I28" s="67"/>
      <c r="J28" s="674"/>
      <c r="K28" s="674"/>
      <c r="L28" s="674"/>
      <c r="M28" s="674"/>
      <c r="N28" s="674"/>
      <c r="O28" s="674"/>
      <c r="P28" s="674"/>
      <c r="Q28" s="674"/>
      <c r="R28" s="674"/>
      <c r="S28" s="674"/>
      <c r="T28" s="674"/>
      <c r="U28" s="674"/>
      <c r="V28" s="674"/>
      <c r="W28" s="674"/>
      <c r="X28" s="674"/>
    </row>
    <row r="29" spans="1:24">
      <c r="A29" s="67"/>
      <c r="B29" s="70"/>
      <c r="C29" s="70"/>
      <c r="D29" s="70"/>
      <c r="E29" s="70"/>
      <c r="F29" s="70"/>
      <c r="G29" s="70"/>
      <c r="H29" s="67"/>
      <c r="I29" s="67"/>
      <c r="J29" s="674"/>
      <c r="K29" s="674"/>
      <c r="L29" s="674"/>
      <c r="M29" s="674"/>
      <c r="N29" s="674"/>
      <c r="O29" s="674"/>
      <c r="P29" s="674"/>
      <c r="Q29" s="674"/>
      <c r="R29" s="674"/>
      <c r="S29" s="674"/>
      <c r="T29" s="674"/>
      <c r="U29" s="674"/>
      <c r="V29" s="674"/>
      <c r="W29" s="674"/>
      <c r="X29" s="674"/>
    </row>
    <row r="30" spans="1:24">
      <c r="A30" s="67"/>
      <c r="B30" s="70"/>
      <c r="C30" s="70"/>
      <c r="D30" s="70"/>
      <c r="E30" s="70"/>
      <c r="F30" s="70"/>
      <c r="G30" s="70"/>
      <c r="H30" s="67"/>
      <c r="I30" s="67"/>
      <c r="J30" s="674"/>
      <c r="K30" s="674"/>
      <c r="L30" s="674"/>
      <c r="M30" s="674"/>
      <c r="N30" s="674"/>
      <c r="O30" s="674"/>
      <c r="P30" s="674"/>
      <c r="Q30" s="674"/>
      <c r="R30" s="674"/>
      <c r="S30" s="674"/>
      <c r="T30" s="674"/>
      <c r="U30" s="674"/>
      <c r="V30" s="674"/>
      <c r="W30" s="674"/>
      <c r="X30" s="674"/>
    </row>
    <row r="31" spans="1:24" ht="20.399999999999999">
      <c r="A31" s="67"/>
      <c r="B31" s="71"/>
      <c r="C31" s="71"/>
      <c r="D31" s="71"/>
      <c r="E31" s="71"/>
      <c r="F31" s="71"/>
      <c r="G31" s="71"/>
      <c r="H31" s="71"/>
      <c r="I31" s="71"/>
      <c r="J31" s="69"/>
      <c r="K31" s="72"/>
      <c r="L31" s="72"/>
      <c r="M31" s="72"/>
      <c r="N31" s="72"/>
      <c r="O31" s="72"/>
      <c r="P31" s="72"/>
      <c r="Q31" s="72"/>
      <c r="R31" s="72"/>
      <c r="S31" s="30"/>
      <c r="T31" s="30"/>
      <c r="U31" s="67"/>
      <c r="V31" s="67"/>
      <c r="W31" s="67"/>
      <c r="X31" s="67"/>
    </row>
    <row r="32" spans="1:24" ht="15" customHeight="1">
      <c r="B32" s="73"/>
      <c r="C32" s="73"/>
      <c r="D32" s="73"/>
      <c r="E32" s="73"/>
      <c r="F32" s="74"/>
      <c r="G32" s="74"/>
      <c r="H32" s="75"/>
      <c r="I32" s="75"/>
      <c r="J32" s="75"/>
      <c r="K32" s="75"/>
      <c r="L32" s="75"/>
      <c r="M32" s="75"/>
      <c r="N32" s="75"/>
      <c r="O32" s="75"/>
      <c r="P32" s="75"/>
      <c r="Q32" s="75"/>
      <c r="R32" s="75"/>
      <c r="S32" s="76"/>
      <c r="T32" s="76"/>
    </row>
    <row r="33" spans="2:28" ht="15" customHeight="1">
      <c r="B33" s="73"/>
      <c r="C33" s="73"/>
      <c r="D33" s="73"/>
      <c r="E33" s="73"/>
      <c r="F33" s="74"/>
      <c r="G33" s="74"/>
      <c r="H33" s="75"/>
      <c r="I33" s="75"/>
      <c r="J33" s="75"/>
      <c r="K33" s="75"/>
      <c r="L33" s="75"/>
      <c r="M33" s="75"/>
      <c r="N33" s="75"/>
      <c r="O33" s="75"/>
      <c r="P33" s="75"/>
      <c r="Q33" s="75"/>
      <c r="R33" s="75"/>
      <c r="S33" s="76"/>
      <c r="T33" s="76"/>
    </row>
    <row r="34" spans="2:28" ht="15" customHeight="1">
      <c r="B34" s="73"/>
      <c r="C34" s="73"/>
      <c r="D34" s="73"/>
      <c r="E34" s="73"/>
      <c r="F34" s="74"/>
      <c r="G34" s="74"/>
      <c r="H34" s="75"/>
      <c r="I34" s="75"/>
      <c r="J34" s="75"/>
      <c r="K34" s="75"/>
      <c r="L34" s="75"/>
      <c r="M34" s="75"/>
      <c r="N34" s="75"/>
      <c r="O34" s="75"/>
      <c r="P34" s="75"/>
      <c r="Q34" s="75"/>
      <c r="R34" s="75"/>
      <c r="S34" s="76"/>
      <c r="T34" s="76"/>
    </row>
    <row r="35" spans="2:28" ht="15" customHeight="1">
      <c r="B35" s="73"/>
      <c r="C35" s="73"/>
      <c r="D35" s="73"/>
      <c r="E35" s="73"/>
      <c r="F35" s="74"/>
      <c r="G35" s="74"/>
      <c r="H35" s="75"/>
      <c r="I35" s="75"/>
      <c r="J35" s="75"/>
      <c r="K35" s="75"/>
      <c r="L35" s="75"/>
      <c r="M35" s="75"/>
      <c r="N35" s="75"/>
      <c r="O35" s="75"/>
      <c r="P35" s="75"/>
      <c r="Q35" s="75"/>
      <c r="R35" s="75"/>
      <c r="S35" s="76"/>
      <c r="T35" s="76"/>
    </row>
    <row r="48" spans="2:28">
      <c r="AB48" t="s">
        <v>25</v>
      </c>
    </row>
    <row r="63" spans="2:14">
      <c r="B63" s="77"/>
      <c r="C63" s="77"/>
      <c r="D63" s="77"/>
      <c r="E63" s="77"/>
      <c r="F63" s="77"/>
      <c r="G63" s="77"/>
      <c r="H63" s="78"/>
      <c r="I63" s="78"/>
      <c r="J63" s="78"/>
      <c r="K63" s="78"/>
      <c r="L63" s="78"/>
      <c r="M63" s="78"/>
      <c r="N63" s="78"/>
    </row>
    <row r="64" spans="2:14">
      <c r="B64" s="77"/>
      <c r="C64" s="77"/>
      <c r="D64" s="77"/>
      <c r="E64" s="77"/>
      <c r="F64" s="77"/>
      <c r="G64" s="77"/>
      <c r="H64" s="78"/>
      <c r="I64" s="78"/>
      <c r="J64" s="78"/>
      <c r="K64" s="78"/>
      <c r="L64" s="78"/>
      <c r="M64" s="78"/>
      <c r="N64" s="78"/>
    </row>
    <row r="65" spans="2:27" ht="20.399999999999999">
      <c r="B65" s="77"/>
      <c r="C65" s="79"/>
      <c r="D65" s="79"/>
      <c r="E65" s="79"/>
      <c r="F65" s="79"/>
      <c r="G65" s="79"/>
      <c r="H65" s="79"/>
      <c r="I65" s="80"/>
      <c r="J65" s="80"/>
      <c r="K65" s="78"/>
      <c r="L65" s="78"/>
      <c r="M65" s="78"/>
      <c r="N65" s="78"/>
    </row>
    <row r="66" spans="2:27" ht="20.399999999999999">
      <c r="B66" s="77"/>
      <c r="C66" s="79"/>
      <c r="D66" s="79"/>
      <c r="E66" s="79"/>
      <c r="F66" s="79"/>
      <c r="G66" s="79"/>
      <c r="H66" s="79"/>
      <c r="I66" s="80"/>
      <c r="J66" s="80"/>
      <c r="K66" s="78"/>
      <c r="L66" s="78"/>
      <c r="M66" s="78"/>
      <c r="N66" s="78"/>
    </row>
    <row r="67" spans="2:27" ht="20.399999999999999">
      <c r="B67" s="77"/>
      <c r="C67" s="81"/>
      <c r="D67" s="81"/>
      <c r="E67" s="81"/>
      <c r="F67" s="81"/>
      <c r="G67" s="81"/>
      <c r="H67" s="81"/>
      <c r="I67" s="82"/>
      <c r="J67" s="82"/>
      <c r="K67" s="78"/>
      <c r="L67" s="78"/>
      <c r="M67" s="78"/>
      <c r="N67" s="78"/>
      <c r="AA67" s="83"/>
    </row>
    <row r="68" spans="2:27" ht="20.399999999999999">
      <c r="B68" s="77"/>
      <c r="C68" s="81"/>
      <c r="D68" s="81"/>
      <c r="E68" s="81"/>
      <c r="F68" s="81"/>
      <c r="G68" s="81"/>
      <c r="H68" s="81"/>
      <c r="I68" s="82"/>
      <c r="J68" s="82"/>
      <c r="K68" s="78"/>
      <c r="L68" s="78"/>
      <c r="M68" s="78"/>
      <c r="N68" s="78"/>
    </row>
    <row r="69" spans="2:27" ht="20.399999999999999">
      <c r="B69" s="77"/>
      <c r="C69" s="673"/>
      <c r="D69" s="673"/>
      <c r="E69" s="673"/>
      <c r="F69" s="673"/>
      <c r="G69" s="673"/>
      <c r="H69" s="673"/>
      <c r="I69" s="673"/>
      <c r="J69" s="673"/>
      <c r="K69" s="78"/>
      <c r="L69" s="78"/>
      <c r="M69" s="78"/>
      <c r="N69" s="78"/>
    </row>
    <row r="70" spans="2:27" ht="20.399999999999999">
      <c r="B70" s="77"/>
      <c r="C70" s="675"/>
      <c r="D70" s="675"/>
      <c r="E70" s="675"/>
      <c r="F70" s="675"/>
      <c r="G70" s="675"/>
      <c r="H70" s="81"/>
      <c r="I70" s="82"/>
      <c r="J70" s="82"/>
      <c r="K70" s="78"/>
      <c r="L70" s="78"/>
      <c r="M70" s="78"/>
      <c r="N70" s="78"/>
    </row>
    <row r="71" spans="2:27" ht="20.399999999999999">
      <c r="B71" s="77"/>
      <c r="C71" s="673"/>
      <c r="D71" s="673"/>
      <c r="E71" s="673"/>
      <c r="F71" s="673"/>
      <c r="G71" s="673"/>
      <c r="H71" s="673"/>
      <c r="I71" s="673"/>
      <c r="J71" s="673"/>
      <c r="K71" s="78"/>
      <c r="L71" s="78"/>
      <c r="M71" s="78"/>
      <c r="N71" s="78"/>
    </row>
    <row r="72" spans="2:27" ht="20.399999999999999">
      <c r="B72" s="77"/>
      <c r="C72" s="84"/>
      <c r="D72" s="84"/>
      <c r="E72" s="84"/>
      <c r="F72" s="84"/>
      <c r="G72" s="84"/>
      <c r="H72" s="84"/>
      <c r="I72" s="82"/>
      <c r="J72" s="82"/>
      <c r="K72" s="78"/>
      <c r="L72" s="78"/>
      <c r="M72" s="78"/>
      <c r="N72" s="78"/>
    </row>
    <row r="73" spans="2:27" ht="20.399999999999999">
      <c r="B73" s="77"/>
      <c r="C73" s="673"/>
      <c r="D73" s="673"/>
      <c r="E73" s="673"/>
      <c r="F73" s="673"/>
      <c r="G73" s="673"/>
      <c r="H73" s="673"/>
      <c r="I73" s="673"/>
      <c r="J73" s="673"/>
      <c r="K73" s="78"/>
      <c r="L73" s="78"/>
      <c r="M73" s="78"/>
      <c r="N73" s="78"/>
    </row>
    <row r="74" spans="2:27" ht="20.399999999999999">
      <c r="B74" s="77"/>
      <c r="C74" s="84"/>
      <c r="D74" s="84"/>
      <c r="E74" s="84"/>
      <c r="F74" s="81"/>
      <c r="G74" s="81"/>
      <c r="H74" s="81"/>
      <c r="I74" s="82"/>
      <c r="J74" s="82"/>
      <c r="K74" s="78"/>
      <c r="L74" s="78"/>
      <c r="M74" s="78"/>
      <c r="N74" s="78"/>
    </row>
    <row r="75" spans="2:27" ht="20.399999999999999">
      <c r="B75" s="77"/>
      <c r="C75" s="673"/>
      <c r="D75" s="673"/>
      <c r="E75" s="673"/>
      <c r="F75" s="673"/>
      <c r="G75" s="673"/>
      <c r="H75" s="673"/>
      <c r="I75" s="673"/>
      <c r="J75" s="673"/>
      <c r="K75" s="78"/>
      <c r="L75" s="78"/>
      <c r="M75" s="78"/>
      <c r="N75" s="78"/>
    </row>
    <row r="76" spans="2:27" ht="20.399999999999999">
      <c r="B76" s="77"/>
      <c r="C76" s="675"/>
      <c r="D76" s="675"/>
      <c r="E76" s="675"/>
      <c r="F76" s="81"/>
      <c r="G76" s="81"/>
      <c r="H76" s="81"/>
      <c r="I76" s="82"/>
      <c r="J76" s="82"/>
      <c r="K76" s="78"/>
      <c r="L76" s="78"/>
      <c r="M76" s="78"/>
      <c r="N76" s="78"/>
    </row>
    <row r="77" spans="2:27" ht="20.399999999999999">
      <c r="B77" s="77"/>
      <c r="C77" s="673"/>
      <c r="D77" s="673"/>
      <c r="E77" s="673"/>
      <c r="F77" s="673"/>
      <c r="G77" s="673"/>
      <c r="H77" s="673"/>
      <c r="I77" s="673"/>
      <c r="J77" s="673"/>
      <c r="K77" s="78"/>
      <c r="L77" s="78"/>
      <c r="M77" s="78"/>
      <c r="N77" s="78"/>
    </row>
    <row r="78" spans="2:27" ht="20.399999999999999">
      <c r="B78" s="77"/>
      <c r="C78" s="675"/>
      <c r="D78" s="675"/>
      <c r="E78" s="675"/>
      <c r="F78" s="675"/>
      <c r="G78" s="675"/>
      <c r="H78" s="675"/>
      <c r="I78" s="676"/>
      <c r="J78" s="676"/>
      <c r="K78" s="78"/>
      <c r="L78" s="78"/>
      <c r="M78" s="78"/>
      <c r="N78" s="78"/>
    </row>
    <row r="79" spans="2:27" ht="20.399999999999999">
      <c r="B79" s="77"/>
      <c r="C79" s="673"/>
      <c r="D79" s="673"/>
      <c r="E79" s="673"/>
      <c r="F79" s="673"/>
      <c r="G79" s="673"/>
      <c r="H79" s="673"/>
      <c r="I79" s="673"/>
      <c r="J79" s="673"/>
      <c r="K79" s="78"/>
      <c r="L79" s="78"/>
      <c r="M79" s="78"/>
      <c r="N79" s="78"/>
    </row>
    <row r="80" spans="2:27" ht="20.399999999999999">
      <c r="B80" s="77"/>
      <c r="C80" s="675"/>
      <c r="D80" s="675"/>
      <c r="E80" s="675"/>
      <c r="F80" s="675"/>
      <c r="G80" s="675"/>
      <c r="H80" s="675"/>
      <c r="I80" s="676"/>
      <c r="J80" s="676"/>
      <c r="K80" s="78"/>
      <c r="L80" s="78"/>
      <c r="M80" s="78"/>
      <c r="N80" s="78"/>
    </row>
    <row r="81" spans="2:14" ht="20.399999999999999">
      <c r="B81" s="77"/>
      <c r="C81" s="673"/>
      <c r="D81" s="673"/>
      <c r="E81" s="673"/>
      <c r="F81" s="673"/>
      <c r="G81" s="673"/>
      <c r="H81" s="673"/>
      <c r="I81" s="673"/>
      <c r="J81" s="673"/>
      <c r="K81" s="78"/>
      <c r="L81" s="78"/>
      <c r="M81" s="78"/>
      <c r="N81" s="78"/>
    </row>
    <row r="82" spans="2:14" ht="20.399999999999999">
      <c r="B82" s="77"/>
      <c r="C82" s="675"/>
      <c r="D82" s="675"/>
      <c r="E82" s="675"/>
      <c r="F82" s="675"/>
      <c r="G82" s="675"/>
      <c r="H82" s="675"/>
      <c r="I82" s="676"/>
      <c r="J82" s="676"/>
      <c r="K82" s="78"/>
      <c r="L82" s="78"/>
      <c r="M82" s="78"/>
      <c r="N82" s="78"/>
    </row>
    <row r="83" spans="2:14" ht="20.399999999999999">
      <c r="B83" s="77"/>
      <c r="C83" s="673"/>
      <c r="D83" s="673"/>
      <c r="E83" s="673"/>
      <c r="F83" s="673"/>
      <c r="G83" s="673"/>
      <c r="H83" s="673"/>
      <c r="I83" s="673"/>
      <c r="J83" s="673"/>
      <c r="K83" s="78"/>
      <c r="L83" s="78"/>
      <c r="M83" s="78"/>
      <c r="N83" s="78"/>
    </row>
    <row r="84" spans="2:14" ht="20.399999999999999">
      <c r="B84" s="77"/>
      <c r="C84" s="673"/>
      <c r="D84" s="673"/>
      <c r="E84" s="673"/>
      <c r="F84" s="673"/>
      <c r="G84" s="673"/>
      <c r="H84" s="673"/>
      <c r="I84" s="676"/>
      <c r="J84" s="676"/>
      <c r="K84" s="78"/>
      <c r="L84" s="78"/>
      <c r="M84" s="78"/>
      <c r="N84" s="78"/>
    </row>
    <row r="85" spans="2:14" ht="20.399999999999999">
      <c r="B85" s="77"/>
      <c r="C85" s="673"/>
      <c r="D85" s="673"/>
      <c r="E85" s="673"/>
      <c r="F85" s="673"/>
      <c r="G85" s="673"/>
      <c r="H85" s="673"/>
      <c r="I85" s="673"/>
      <c r="J85" s="673"/>
      <c r="K85" s="78"/>
      <c r="L85" s="78"/>
      <c r="M85" s="78"/>
      <c r="N85" s="78"/>
    </row>
    <row r="86" spans="2:14" ht="20.399999999999999">
      <c r="B86" s="77"/>
      <c r="C86" s="673"/>
      <c r="D86" s="673"/>
      <c r="E86" s="673"/>
      <c r="F86" s="673"/>
      <c r="G86" s="673"/>
      <c r="H86" s="81"/>
      <c r="I86" s="82"/>
      <c r="J86" s="82"/>
      <c r="K86" s="78"/>
      <c r="L86" s="78"/>
      <c r="M86" s="78"/>
      <c r="N86" s="78"/>
    </row>
    <row r="87" spans="2:14" ht="20.399999999999999">
      <c r="B87" s="77"/>
      <c r="C87" s="673"/>
      <c r="D87" s="673"/>
      <c r="E87" s="673"/>
      <c r="F87" s="673"/>
      <c r="G87" s="673"/>
      <c r="H87" s="673"/>
      <c r="I87" s="673"/>
      <c r="J87" s="673"/>
      <c r="K87" s="78"/>
      <c r="L87" s="78"/>
      <c r="M87" s="78"/>
      <c r="N87" s="78"/>
    </row>
    <row r="88" spans="2:14" ht="20.399999999999999">
      <c r="B88" s="77"/>
      <c r="C88" s="673"/>
      <c r="D88" s="673"/>
      <c r="E88" s="673"/>
      <c r="F88" s="673"/>
      <c r="G88" s="673"/>
      <c r="H88" s="676"/>
      <c r="I88" s="676"/>
      <c r="J88" s="676"/>
      <c r="K88" s="78"/>
      <c r="L88" s="78"/>
      <c r="M88" s="78"/>
      <c r="N88" s="78"/>
    </row>
    <row r="89" spans="2:14" ht="20.399999999999999">
      <c r="B89" s="77"/>
      <c r="C89" s="673"/>
      <c r="D89" s="673"/>
      <c r="E89" s="673"/>
      <c r="F89" s="673"/>
      <c r="G89" s="673"/>
      <c r="H89" s="673"/>
      <c r="I89" s="673"/>
      <c r="J89" s="673"/>
      <c r="K89" s="78"/>
      <c r="L89" s="78"/>
      <c r="M89" s="78"/>
      <c r="N89" s="78"/>
    </row>
    <row r="90" spans="2:14" ht="20.399999999999999">
      <c r="B90" s="77"/>
      <c r="C90" s="677"/>
      <c r="D90" s="677"/>
      <c r="E90" s="677"/>
      <c r="F90" s="677"/>
      <c r="G90" s="677"/>
      <c r="H90" s="677"/>
      <c r="I90" s="676"/>
      <c r="J90" s="676"/>
      <c r="K90" s="78"/>
      <c r="L90" s="78"/>
      <c r="M90" s="78"/>
      <c r="N90" s="78"/>
    </row>
    <row r="91" spans="2:14" ht="20.399999999999999">
      <c r="B91" s="77"/>
      <c r="C91" s="673"/>
      <c r="D91" s="673"/>
      <c r="E91" s="673"/>
      <c r="F91" s="673"/>
      <c r="G91" s="673"/>
      <c r="H91" s="673"/>
      <c r="I91" s="673"/>
      <c r="J91" s="673"/>
      <c r="K91" s="78"/>
      <c r="L91" s="78"/>
      <c r="M91" s="78"/>
      <c r="N91" s="78"/>
    </row>
    <row r="92" spans="2:14" ht="20.399999999999999">
      <c r="B92" s="77"/>
      <c r="C92" s="85"/>
      <c r="D92" s="85"/>
      <c r="E92" s="85"/>
      <c r="F92" s="85"/>
      <c r="G92" s="85"/>
      <c r="H92" s="85"/>
      <c r="I92" s="85"/>
      <c r="J92" s="85"/>
      <c r="K92" s="78"/>
      <c r="L92" s="78"/>
      <c r="M92" s="78"/>
      <c r="N92" s="78"/>
    </row>
    <row r="93" spans="2:14">
      <c r="B93" s="77"/>
      <c r="C93" s="77"/>
      <c r="D93" s="77"/>
      <c r="E93" s="77"/>
      <c r="F93" s="77"/>
      <c r="G93" s="77"/>
      <c r="H93" s="78"/>
      <c r="I93" s="78"/>
      <c r="J93" s="78"/>
      <c r="K93" s="78"/>
      <c r="L93" s="78"/>
      <c r="M93" s="78"/>
      <c r="N93" s="78"/>
    </row>
    <row r="94" spans="2:14">
      <c r="B94" s="77"/>
      <c r="C94" s="77"/>
      <c r="D94" s="77"/>
      <c r="E94" s="77"/>
      <c r="F94" s="77"/>
      <c r="G94" s="77"/>
      <c r="H94" s="78"/>
      <c r="I94" s="78"/>
      <c r="J94" s="78"/>
      <c r="K94" s="78"/>
      <c r="L94" s="78"/>
      <c r="M94" s="78"/>
      <c r="N94" s="78"/>
    </row>
    <row r="95" spans="2:14">
      <c r="B95" s="77"/>
      <c r="C95" s="77"/>
      <c r="D95" s="77"/>
      <c r="E95" s="77"/>
      <c r="F95" s="77"/>
      <c r="G95" s="77"/>
      <c r="H95" s="78"/>
      <c r="I95" s="78"/>
      <c r="J95" s="78"/>
      <c r="K95" s="78"/>
      <c r="L95" s="78"/>
      <c r="M95" s="78"/>
      <c r="N95" s="78"/>
    </row>
    <row r="96" spans="2:14">
      <c r="B96" s="77"/>
      <c r="C96" s="77"/>
      <c r="D96" s="77"/>
      <c r="E96" s="77"/>
      <c r="F96" s="77"/>
      <c r="G96" s="77"/>
      <c r="H96" s="78"/>
      <c r="I96" s="78"/>
      <c r="J96" s="78"/>
      <c r="K96" s="78"/>
      <c r="L96" s="78"/>
      <c r="M96" s="78"/>
      <c r="N96" s="78"/>
    </row>
    <row r="97" spans="2:14">
      <c r="B97" s="77"/>
      <c r="C97" s="77"/>
      <c r="D97" s="77"/>
      <c r="E97" s="77"/>
      <c r="F97" s="77"/>
      <c r="G97" s="77"/>
      <c r="H97" s="78"/>
      <c r="I97" s="78"/>
      <c r="J97" s="78"/>
      <c r="K97" s="78"/>
      <c r="L97" s="78"/>
      <c r="M97" s="78"/>
      <c r="N97" s="78"/>
    </row>
  </sheetData>
  <mergeCells count="63">
    <mergeCell ref="C91:J91"/>
    <mergeCell ref="C88:G88"/>
    <mergeCell ref="H88:J88"/>
    <mergeCell ref="C89:J89"/>
    <mergeCell ref="C90:E90"/>
    <mergeCell ref="F90:H90"/>
    <mergeCell ref="I90:J90"/>
    <mergeCell ref="C87:J87"/>
    <mergeCell ref="C79:J79"/>
    <mergeCell ref="C80:E80"/>
    <mergeCell ref="F80:H80"/>
    <mergeCell ref="I80:J80"/>
    <mergeCell ref="C81:J81"/>
    <mergeCell ref="C82:E82"/>
    <mergeCell ref="F82:H82"/>
    <mergeCell ref="I82:J82"/>
    <mergeCell ref="C83:J83"/>
    <mergeCell ref="C84:H84"/>
    <mergeCell ref="I84:J84"/>
    <mergeCell ref="C85:J85"/>
    <mergeCell ref="C86:G86"/>
    <mergeCell ref="C78:E78"/>
    <mergeCell ref="F78:H78"/>
    <mergeCell ref="I78:J78"/>
    <mergeCell ref="B26:D26"/>
    <mergeCell ref="E26:G26"/>
    <mergeCell ref="H26:I26"/>
    <mergeCell ref="B27:I27"/>
    <mergeCell ref="C69:J69"/>
    <mergeCell ref="C70:G70"/>
    <mergeCell ref="C71:J71"/>
    <mergeCell ref="C73:J73"/>
    <mergeCell ref="C75:J75"/>
    <mergeCell ref="C76:E76"/>
    <mergeCell ref="C77:J77"/>
    <mergeCell ref="B25:I25"/>
    <mergeCell ref="B18:D18"/>
    <mergeCell ref="E18:G18"/>
    <mergeCell ref="H18:I18"/>
    <mergeCell ref="B19:I19"/>
    <mergeCell ref="B20:G20"/>
    <mergeCell ref="H20:I20"/>
    <mergeCell ref="B21:I21"/>
    <mergeCell ref="B22:F22"/>
    <mergeCell ref="B23:I23"/>
    <mergeCell ref="B24:F24"/>
    <mergeCell ref="G24:I24"/>
    <mergeCell ref="B17:I17"/>
    <mergeCell ref="J1:X30"/>
    <mergeCell ref="B5:I5"/>
    <mergeCell ref="B6:F6"/>
    <mergeCell ref="B7:I7"/>
    <mergeCell ref="B9:I9"/>
    <mergeCell ref="B11:I11"/>
    <mergeCell ref="B12:D12"/>
    <mergeCell ref="B13:I13"/>
    <mergeCell ref="B14:D14"/>
    <mergeCell ref="E14:G14"/>
    <mergeCell ref="H14:I14"/>
    <mergeCell ref="B15:I15"/>
    <mergeCell ref="B16:D16"/>
    <mergeCell ref="E16:G16"/>
    <mergeCell ref="H16:I16"/>
  </mergeCells>
  <pageMargins left="0.11811023622047245" right="0" top="0.19685039370078741" bottom="0.19685039370078741" header="0.31496062992125984" footer="0.27559055118110237"/>
  <pageSetup paperSize="9" scale="42" orientation="landscape" r:id="rId1"/>
  <rowBreaks count="2" manualBreakCount="2">
    <brk id="19" max="16383" man="1"/>
    <brk id="33" max="25" man="1"/>
  </rowBreaks>
  <colBreaks count="1" manualBreakCount="1">
    <brk id="2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58"/>
  <sheetViews>
    <sheetView showGridLines="0" zoomScale="90" zoomScaleNormal="90" workbookViewId="0">
      <selection activeCell="G62" sqref="G62"/>
    </sheetView>
  </sheetViews>
  <sheetFormatPr baseColWidth="10" defaultColWidth="11.44140625" defaultRowHeight="13.8"/>
  <cols>
    <col min="1" max="1" width="55.44140625" style="2" customWidth="1"/>
    <col min="2" max="3" width="15.5546875" style="13" customWidth="1"/>
    <col min="4" max="4" width="15.77734375" style="13" customWidth="1"/>
    <col min="5" max="5" width="16.5546875" style="13" customWidth="1"/>
    <col min="6" max="7" width="15.5546875" style="13" customWidth="1"/>
    <col min="8" max="16384" width="11.44140625" style="2"/>
  </cols>
  <sheetData>
    <row r="1" spans="1:8" ht="15" customHeight="1">
      <c r="A1" s="692" t="s">
        <v>37</v>
      </c>
      <c r="B1" s="692"/>
      <c r="C1" s="692"/>
      <c r="D1" s="692"/>
      <c r="E1" s="692"/>
      <c r="F1" s="692"/>
      <c r="G1" s="692"/>
    </row>
    <row r="2" spans="1:8" ht="15" customHeight="1">
      <c r="A2" s="692"/>
      <c r="B2" s="692"/>
      <c r="C2" s="692"/>
      <c r="D2" s="692"/>
      <c r="E2" s="692"/>
      <c r="F2" s="692"/>
      <c r="G2" s="692"/>
    </row>
    <row r="3" spans="1:8" ht="55.05" customHeight="1">
      <c r="A3" s="692"/>
      <c r="B3" s="692"/>
      <c r="C3" s="692"/>
      <c r="D3" s="692"/>
      <c r="E3" s="692"/>
      <c r="F3" s="692"/>
      <c r="G3" s="692"/>
    </row>
    <row r="4" spans="1:8" s="6" customFormat="1" ht="15" customHeight="1">
      <c r="A4" s="29"/>
      <c r="B4" s="29"/>
      <c r="C4" s="29"/>
      <c r="D4" s="29"/>
      <c r="E4" s="29"/>
      <c r="F4" s="29"/>
      <c r="G4" s="29"/>
    </row>
    <row r="5" spans="1:8" ht="237" customHeight="1"/>
    <row r="6" spans="1:8">
      <c r="B6" s="2"/>
      <c r="C6" s="2"/>
      <c r="D6" s="2"/>
      <c r="E6" s="2"/>
      <c r="F6" s="2"/>
    </row>
    <row r="7" spans="1:8" ht="22.8">
      <c r="A7" s="722" t="s">
        <v>164</v>
      </c>
      <c r="B7" s="722"/>
      <c r="C7" s="722"/>
      <c r="D7" s="722"/>
      <c r="E7" s="722"/>
      <c r="F7" s="722"/>
      <c r="G7" s="722"/>
    </row>
    <row r="8" spans="1:8" ht="25.05" customHeight="1">
      <c r="A8" s="178"/>
      <c r="B8" s="178"/>
      <c r="C8" s="178"/>
      <c r="D8" s="178"/>
      <c r="E8" s="178"/>
      <c r="F8" s="178"/>
      <c r="G8" s="178"/>
    </row>
    <row r="9" spans="1:8" ht="19.5" customHeight="1">
      <c r="B9" s="723" t="s">
        <v>777</v>
      </c>
      <c r="C9" s="723"/>
      <c r="D9" s="723"/>
      <c r="E9" s="723" t="s">
        <v>826</v>
      </c>
      <c r="F9" s="723"/>
      <c r="G9" s="723"/>
    </row>
    <row r="10" spans="1:8" ht="17.25" customHeight="1">
      <c r="A10" s="416" t="s">
        <v>112</v>
      </c>
      <c r="B10" s="254" t="s">
        <v>165</v>
      </c>
      <c r="C10" s="254" t="s">
        <v>166</v>
      </c>
      <c r="D10" s="255" t="s">
        <v>2</v>
      </c>
      <c r="E10" s="254" t="s">
        <v>165</v>
      </c>
      <c r="F10" s="254" t="s">
        <v>166</v>
      </c>
      <c r="G10" s="255" t="s">
        <v>2</v>
      </c>
    </row>
    <row r="11" spans="1:8" ht="14.4" thickBot="1">
      <c r="A11" s="256"/>
      <c r="B11" s="20"/>
      <c r="C11" s="20"/>
      <c r="D11" s="257"/>
      <c r="E11" s="20"/>
      <c r="F11" s="20"/>
      <c r="G11" s="20"/>
      <c r="H11" s="35"/>
    </row>
    <row r="12" spans="1:8">
      <c r="A12" s="258" t="s">
        <v>184</v>
      </c>
      <c r="B12" s="306">
        <v>1430</v>
      </c>
      <c r="C12" s="306">
        <v>26137</v>
      </c>
      <c r="D12" s="307">
        <f>SUM(B12:C12)</f>
        <v>27567</v>
      </c>
      <c r="E12" s="306">
        <v>1359</v>
      </c>
      <c r="F12" s="306">
        <v>28155</v>
      </c>
      <c r="G12" s="307">
        <f>SUM(E12:F12)</f>
        <v>29514</v>
      </c>
    </row>
    <row r="13" spans="1:8">
      <c r="A13" s="259" t="s">
        <v>185</v>
      </c>
      <c r="B13" s="308">
        <v>723</v>
      </c>
      <c r="C13" s="308">
        <v>32196</v>
      </c>
      <c r="D13" s="309">
        <f>SUM(B13:C13)</f>
        <v>32919</v>
      </c>
      <c r="E13" s="308">
        <v>1346</v>
      </c>
      <c r="F13" s="308">
        <v>33912</v>
      </c>
      <c r="G13" s="309">
        <f>SUM(E13:F13)</f>
        <v>35258</v>
      </c>
    </row>
    <row r="14" spans="1:8">
      <c r="A14" s="661" t="s">
        <v>186</v>
      </c>
      <c r="B14" s="588">
        <f>B13+B12</f>
        <v>2153</v>
      </c>
      <c r="C14" s="588">
        <f>SUM(C12:C13)</f>
        <v>58333</v>
      </c>
      <c r="D14" s="588">
        <f>SUM(D12:D13)</f>
        <v>60486</v>
      </c>
      <c r="E14" s="588">
        <f>E13+E12</f>
        <v>2705</v>
      </c>
      <c r="F14" s="588">
        <f>SUM(F12:F13)</f>
        <v>62067</v>
      </c>
      <c r="G14" s="588">
        <f>SUM(G12:G13)</f>
        <v>64772</v>
      </c>
    </row>
    <row r="15" spans="1:8">
      <c r="A15" s="260" t="s">
        <v>148</v>
      </c>
      <c r="B15" s="310">
        <v>120</v>
      </c>
      <c r="C15" s="310">
        <v>1744</v>
      </c>
      <c r="D15" s="311">
        <f>C15+B15</f>
        <v>1864</v>
      </c>
      <c r="E15" s="310">
        <v>95</v>
      </c>
      <c r="F15" s="310">
        <v>1872</v>
      </c>
      <c r="G15" s="311">
        <f>F15+E15</f>
        <v>1967</v>
      </c>
    </row>
    <row r="16" spans="1:8">
      <c r="A16" s="260" t="s">
        <v>149</v>
      </c>
      <c r="B16" s="310">
        <v>879</v>
      </c>
      <c r="C16" s="310">
        <v>22130</v>
      </c>
      <c r="D16" s="311">
        <f>C16+B16</f>
        <v>23009</v>
      </c>
      <c r="E16" s="310">
        <v>791</v>
      </c>
      <c r="F16" s="310">
        <v>21716</v>
      </c>
      <c r="G16" s="311">
        <f>F16+E16</f>
        <v>22507</v>
      </c>
    </row>
    <row r="17" spans="1:7" ht="14.4" thickBot="1">
      <c r="A17" s="261" t="s">
        <v>150</v>
      </c>
      <c r="B17" s="312">
        <v>2675</v>
      </c>
      <c r="C17" s="312">
        <v>3630</v>
      </c>
      <c r="D17" s="313">
        <f>C17+B17</f>
        <v>6305</v>
      </c>
      <c r="E17" s="312">
        <v>3245</v>
      </c>
      <c r="F17" s="312">
        <v>3570</v>
      </c>
      <c r="G17" s="313">
        <f>F17+E17</f>
        <v>6815</v>
      </c>
    </row>
    <row r="18" spans="1:7">
      <c r="A18" s="595" t="s">
        <v>187</v>
      </c>
      <c r="B18" s="587">
        <f>SUM(B14:B17)</f>
        <v>5827</v>
      </c>
      <c r="C18" s="587">
        <f>SUM(C14:C17)</f>
        <v>85837</v>
      </c>
      <c r="D18" s="587">
        <f>SUM(B18:C18)</f>
        <v>91664</v>
      </c>
      <c r="E18" s="587">
        <f>SUM(E14:E17)</f>
        <v>6836</v>
      </c>
      <c r="F18" s="587">
        <f>SUM(F14:F17)</f>
        <v>89225</v>
      </c>
      <c r="G18" s="587">
        <f>SUM(E18:F18)</f>
        <v>96061</v>
      </c>
    </row>
    <row r="19" spans="1:7" s="6" customFormat="1">
      <c r="A19" s="46"/>
      <c r="B19" s="47"/>
      <c r="C19" s="47"/>
      <c r="D19" s="47"/>
      <c r="E19" s="48"/>
      <c r="F19" s="48"/>
      <c r="G19" s="48"/>
    </row>
    <row r="20" spans="1:7">
      <c r="A20" s="46"/>
      <c r="B20" s="47"/>
      <c r="C20" s="47"/>
      <c r="D20" s="47"/>
      <c r="E20" s="48"/>
      <c r="F20" s="48"/>
      <c r="G20" s="48"/>
    </row>
    <row r="21" spans="1:7" s="49" customFormat="1" ht="22.8">
      <c r="A21" s="722" t="s">
        <v>188</v>
      </c>
      <c r="B21" s="722"/>
      <c r="C21" s="722"/>
      <c r="D21" s="722"/>
      <c r="E21" s="722"/>
      <c r="F21" s="722"/>
      <c r="G21" s="722"/>
    </row>
    <row r="22" spans="1:7" s="49" customFormat="1" ht="25.05" customHeight="1">
      <c r="A22" s="178"/>
      <c r="B22" s="178"/>
      <c r="C22" s="178"/>
      <c r="D22" s="178"/>
      <c r="E22" s="178"/>
      <c r="F22" s="178"/>
      <c r="G22" s="50"/>
    </row>
    <row r="23" spans="1:7" ht="33" customHeight="1">
      <c r="A23" s="393" t="s">
        <v>611</v>
      </c>
      <c r="B23" s="262">
        <v>44196</v>
      </c>
      <c r="C23" s="263" t="s">
        <v>189</v>
      </c>
      <c r="D23" s="263" t="s">
        <v>133</v>
      </c>
      <c r="E23" s="179" t="s">
        <v>190</v>
      </c>
      <c r="F23" s="262">
        <v>44561</v>
      </c>
      <c r="G23" s="21"/>
    </row>
    <row r="24" spans="1:7" ht="7.5" customHeight="1" thickBot="1">
      <c r="A24" s="264"/>
      <c r="B24" s="265"/>
      <c r="C24" s="265"/>
      <c r="D24" s="265"/>
      <c r="E24" s="265"/>
      <c r="F24" s="266"/>
      <c r="G24" s="21"/>
    </row>
    <row r="25" spans="1:7" s="28" customFormat="1" ht="15.6">
      <c r="A25" s="502" t="s">
        <v>819</v>
      </c>
      <c r="B25" s="503">
        <v>2.1000000000000001E-2</v>
      </c>
      <c r="C25" s="502"/>
      <c r="D25" s="502"/>
      <c r="E25" s="502"/>
      <c r="F25" s="596">
        <v>0.02</v>
      </c>
      <c r="G25" s="24"/>
    </row>
    <row r="26" spans="1:7" ht="8.25" customHeight="1">
      <c r="A26" s="267"/>
      <c r="B26" s="268"/>
      <c r="C26" s="507"/>
      <c r="D26" s="507"/>
      <c r="E26" s="508"/>
      <c r="F26" s="509"/>
      <c r="G26" s="21"/>
    </row>
    <row r="27" spans="1:7">
      <c r="A27" s="270" t="s">
        <v>191</v>
      </c>
      <c r="B27" s="448">
        <v>11322</v>
      </c>
      <c r="C27" s="589">
        <v>-97</v>
      </c>
      <c r="D27" s="590">
        <v>505</v>
      </c>
      <c r="E27" s="589">
        <v>89</v>
      </c>
      <c r="F27" s="590">
        <f>SUM(B27:E27)</f>
        <v>11819</v>
      </c>
      <c r="G27" s="21"/>
    </row>
    <row r="28" spans="1:7" ht="27" thickBot="1">
      <c r="A28" s="261" t="s">
        <v>192</v>
      </c>
      <c r="B28" s="449">
        <v>13300</v>
      </c>
      <c r="C28" s="543">
        <v>-101</v>
      </c>
      <c r="D28" s="591">
        <v>854</v>
      </c>
      <c r="E28" s="543">
        <v>180</v>
      </c>
      <c r="F28" s="590">
        <f>SUM(B28:E28)</f>
        <v>14233</v>
      </c>
      <c r="G28" s="481"/>
    </row>
    <row r="29" spans="1:7" s="54" customFormat="1">
      <c r="A29" s="593" t="s">
        <v>193</v>
      </c>
      <c r="B29" s="594">
        <f>SUM(B27:B28)</f>
        <v>24622</v>
      </c>
      <c r="C29" s="594">
        <f>+C27+C28</f>
        <v>-198</v>
      </c>
      <c r="D29" s="594">
        <f t="shared" ref="D29:E29" si="0">+D27+D28</f>
        <v>1359</v>
      </c>
      <c r="E29" s="594">
        <f t="shared" si="0"/>
        <v>269</v>
      </c>
      <c r="F29" s="594">
        <f>SUM(F27:F28)</f>
        <v>26052</v>
      </c>
      <c r="G29" s="481"/>
    </row>
    <row r="30" spans="1:7">
      <c r="A30" s="260" t="s">
        <v>194</v>
      </c>
      <c r="B30" s="326">
        <v>17489</v>
      </c>
      <c r="C30" s="537">
        <v>76</v>
      </c>
      <c r="D30" s="592">
        <v>649</v>
      </c>
      <c r="E30" s="592">
        <v>-484</v>
      </c>
      <c r="F30" s="590">
        <f>SUM(B30:E30)</f>
        <v>17730</v>
      </c>
      <c r="G30" s="481"/>
    </row>
    <row r="31" spans="1:7" ht="14.4" thickBot="1">
      <c r="A31" s="261" t="s">
        <v>195</v>
      </c>
      <c r="B31" s="449">
        <v>2711</v>
      </c>
      <c r="C31" s="537"/>
      <c r="D31" s="591">
        <v>83</v>
      </c>
      <c r="E31" s="591">
        <v>-134</v>
      </c>
      <c r="F31" s="590">
        <f>SUM(B31:E31)</f>
        <v>2660</v>
      </c>
      <c r="G31" s="21"/>
    </row>
    <row r="32" spans="1:7">
      <c r="A32" s="593" t="s">
        <v>196</v>
      </c>
      <c r="B32" s="594">
        <f>SUM(B30:B31)</f>
        <v>20200</v>
      </c>
      <c r="C32" s="594">
        <f>+C30+C31</f>
        <v>76</v>
      </c>
      <c r="D32" s="594">
        <f t="shared" ref="D32:E32" si="1">+D30+D31</f>
        <v>732</v>
      </c>
      <c r="E32" s="594">
        <f t="shared" si="1"/>
        <v>-618</v>
      </c>
      <c r="F32" s="594">
        <f>SUM(F30:F31)</f>
        <v>20390</v>
      </c>
      <c r="G32" s="21"/>
    </row>
    <row r="33" spans="1:7" s="54" customFormat="1" ht="14.4" thickBot="1">
      <c r="A33" s="271"/>
      <c r="B33" s="314"/>
      <c r="C33" s="510"/>
      <c r="D33" s="510"/>
      <c r="E33" s="510"/>
      <c r="F33" s="510"/>
      <c r="G33" s="53"/>
    </row>
    <row r="34" spans="1:7">
      <c r="A34" s="595" t="s">
        <v>186</v>
      </c>
      <c r="B34" s="544">
        <f>B29+B32</f>
        <v>44822</v>
      </c>
      <c r="C34" s="544">
        <f>+C29+C32</f>
        <v>-122</v>
      </c>
      <c r="D34" s="544">
        <f t="shared" ref="D34:E34" si="2">+D29+D32</f>
        <v>2091</v>
      </c>
      <c r="E34" s="544">
        <f t="shared" si="2"/>
        <v>-349</v>
      </c>
      <c r="F34" s="544">
        <f>F29+F32</f>
        <v>46442</v>
      </c>
      <c r="G34" s="21"/>
    </row>
    <row r="35" spans="1:7">
      <c r="A35" s="35"/>
      <c r="B35" s="20"/>
      <c r="C35" s="20"/>
      <c r="D35" s="20"/>
      <c r="E35" s="20"/>
      <c r="F35" s="20"/>
      <c r="G35" s="21"/>
    </row>
    <row r="36" spans="1:7">
      <c r="G36" s="20"/>
    </row>
    <row r="37" spans="1:7" ht="22.8">
      <c r="A37" s="720" t="s">
        <v>197</v>
      </c>
      <c r="B37" s="720"/>
      <c r="C37" s="720"/>
      <c r="D37" s="720"/>
      <c r="E37" s="720"/>
      <c r="F37" s="720"/>
      <c r="G37" s="720"/>
    </row>
    <row r="38" spans="1:7" s="49" customFormat="1" ht="26.25" customHeight="1">
      <c r="A38" s="55"/>
      <c r="B38" s="415"/>
      <c r="C38" s="55"/>
      <c r="D38" s="55"/>
      <c r="E38" s="55"/>
      <c r="F38" s="55"/>
      <c r="G38" s="178"/>
    </row>
    <row r="39" spans="1:7" s="49" customFormat="1" ht="25.05" customHeight="1">
      <c r="A39" s="416" t="s">
        <v>611</v>
      </c>
      <c r="B39" s="272" t="s">
        <v>198</v>
      </c>
      <c r="C39" s="273" t="s">
        <v>199</v>
      </c>
      <c r="D39" s="274" t="s">
        <v>734</v>
      </c>
      <c r="E39" s="21"/>
      <c r="F39" s="35"/>
      <c r="G39" s="50"/>
    </row>
    <row r="40" spans="1:7" ht="6.75" customHeight="1">
      <c r="A40" s="11"/>
      <c r="B40" s="51"/>
      <c r="C40" s="52"/>
      <c r="D40" s="269"/>
      <c r="E40" s="2"/>
      <c r="F40" s="2"/>
      <c r="G40" s="2"/>
    </row>
    <row r="41" spans="1:7" ht="6.75" customHeight="1" thickBot="1">
      <c r="A41" s="11"/>
      <c r="B41" s="51"/>
      <c r="C41" s="52"/>
      <c r="D41" s="269"/>
      <c r="E41" s="2"/>
      <c r="F41" s="2"/>
      <c r="G41" s="2"/>
    </row>
    <row r="42" spans="1:7" ht="15.6">
      <c r="A42" s="721" t="s">
        <v>827</v>
      </c>
      <c r="B42" s="721"/>
      <c r="C42" s="721"/>
      <c r="D42" s="275"/>
      <c r="E42" s="24"/>
      <c r="F42" s="28"/>
      <c r="G42" s="2"/>
    </row>
    <row r="43" spans="1:7" ht="16.2" thickBot="1">
      <c r="A43" s="276" t="s">
        <v>792</v>
      </c>
      <c r="B43" s="315">
        <v>46558</v>
      </c>
      <c r="C43" s="316">
        <v>-25274</v>
      </c>
      <c r="D43" s="315">
        <v>21284</v>
      </c>
      <c r="E43" s="21"/>
      <c r="F43" s="2"/>
      <c r="G43" s="2"/>
    </row>
    <row r="44" spans="1:7">
      <c r="A44" s="270" t="s">
        <v>793</v>
      </c>
      <c r="B44" s="597">
        <v>1633</v>
      </c>
      <c r="C44" s="598">
        <v>-319</v>
      </c>
      <c r="D44" s="599">
        <v>1314</v>
      </c>
      <c r="E44" s="21"/>
      <c r="F44" s="2"/>
      <c r="G44" s="2"/>
    </row>
    <row r="45" spans="1:7">
      <c r="A45" s="277" t="s">
        <v>200</v>
      </c>
      <c r="B45" s="600">
        <v>-239</v>
      </c>
      <c r="C45" s="600">
        <v>-1168</v>
      </c>
      <c r="D45" s="601">
        <v>-1407</v>
      </c>
      <c r="E45" s="21"/>
      <c r="F45" s="2"/>
      <c r="G45" s="2"/>
    </row>
    <row r="46" spans="1:7">
      <c r="A46" s="277" t="s">
        <v>201</v>
      </c>
      <c r="B46" s="600" t="s">
        <v>34</v>
      </c>
      <c r="C46" s="600">
        <v>-273</v>
      </c>
      <c r="D46" s="601">
        <v>-273</v>
      </c>
      <c r="E46" s="21"/>
      <c r="F46" s="2"/>
      <c r="G46" s="2"/>
    </row>
    <row r="47" spans="1:7">
      <c r="A47" s="277" t="s">
        <v>202</v>
      </c>
      <c r="B47" s="600">
        <v>4</v>
      </c>
      <c r="C47" s="600">
        <v>-4</v>
      </c>
      <c r="D47" s="601" t="s">
        <v>34</v>
      </c>
      <c r="E47" s="21"/>
      <c r="F47" s="2"/>
      <c r="G47" s="2"/>
    </row>
    <row r="48" spans="1:7">
      <c r="A48" s="260" t="s">
        <v>203</v>
      </c>
      <c r="B48" s="600">
        <v>-1772</v>
      </c>
      <c r="C48" s="602">
        <v>880</v>
      </c>
      <c r="D48" s="601">
        <v>-892</v>
      </c>
      <c r="E48" s="21"/>
      <c r="F48" s="2"/>
      <c r="G48" s="2"/>
    </row>
    <row r="49" spans="1:7">
      <c r="A49" s="260" t="s">
        <v>204</v>
      </c>
      <c r="B49" s="600">
        <v>698</v>
      </c>
      <c r="C49" s="602">
        <v>-821</v>
      </c>
      <c r="D49" s="601">
        <v>-123</v>
      </c>
      <c r="E49" s="21"/>
      <c r="F49" s="2"/>
      <c r="G49" s="2"/>
    </row>
    <row r="50" spans="1:7" ht="14.4" thickBot="1">
      <c r="A50" s="261" t="s">
        <v>205</v>
      </c>
      <c r="B50" s="603">
        <f>-57-69</f>
        <v>-126</v>
      </c>
      <c r="C50" s="604">
        <v>-2</v>
      </c>
      <c r="D50" s="605">
        <f>-59-69</f>
        <v>-128</v>
      </c>
      <c r="E50" s="21"/>
      <c r="F50" s="2"/>
      <c r="G50" s="2"/>
    </row>
    <row r="51" spans="1:7">
      <c r="A51" s="278" t="s">
        <v>828</v>
      </c>
      <c r="B51" s="607">
        <f>SUM(B43:B50)</f>
        <v>46756</v>
      </c>
      <c r="C51" s="608">
        <f>SUM(C43:C50)</f>
        <v>-26981</v>
      </c>
      <c r="D51" s="607">
        <f>SUM(D43:D50)</f>
        <v>19775</v>
      </c>
      <c r="E51" s="21"/>
      <c r="F51" s="2"/>
      <c r="G51" s="2"/>
    </row>
    <row r="52" spans="1:7" s="26" customFormat="1" ht="14.4">
      <c r="A52" s="329" t="s">
        <v>735</v>
      </c>
      <c r="B52" s="609"/>
      <c r="C52" s="610"/>
      <c r="D52" s="611"/>
      <c r="E52" s="166"/>
    </row>
    <row r="53" spans="1:7" s="26" customFormat="1" ht="14.4">
      <c r="A53" s="331" t="s">
        <v>149</v>
      </c>
      <c r="B53" s="612"/>
      <c r="C53" s="612"/>
      <c r="D53" s="613">
        <f>D51-D54</f>
        <v>22508</v>
      </c>
      <c r="E53" s="166"/>
    </row>
    <row r="54" spans="1:7" s="26" customFormat="1" ht="15" thickBot="1">
      <c r="A54" s="330" t="s">
        <v>206</v>
      </c>
      <c r="B54" s="482"/>
      <c r="C54" s="483"/>
      <c r="D54" s="606">
        <v>-2733</v>
      </c>
      <c r="E54" s="166"/>
    </row>
    <row r="55" spans="1:7">
      <c r="A55" s="56"/>
      <c r="B55" s="511"/>
      <c r="C55" s="512"/>
      <c r="D55" s="511"/>
      <c r="E55" s="57"/>
      <c r="F55" s="58"/>
      <c r="G55" s="2"/>
    </row>
    <row r="56" spans="1:7" s="59" customFormat="1" ht="31.5" customHeight="1">
      <c r="A56" s="485" t="s">
        <v>797</v>
      </c>
    </row>
    <row r="57" spans="1:7" s="59" customFormat="1" ht="14.25" customHeight="1">
      <c r="A57" s="26"/>
      <c r="B57" s="2"/>
      <c r="C57" s="2"/>
      <c r="D57" s="2"/>
      <c r="E57" s="2"/>
      <c r="F57" s="2"/>
    </row>
    <row r="58" spans="1:7" ht="14.25" customHeight="1">
      <c r="A58" s="475"/>
    </row>
  </sheetData>
  <mergeCells count="7">
    <mergeCell ref="A37:G37"/>
    <mergeCell ref="A42:C42"/>
    <mergeCell ref="A1:G3"/>
    <mergeCell ref="A7:G7"/>
    <mergeCell ref="B9:D9"/>
    <mergeCell ref="E9:G9"/>
    <mergeCell ref="A21:G21"/>
  </mergeCells>
  <pageMargins left="0.70866141732283472" right="0.70866141732283472" top="0.74803149606299213" bottom="0.74803149606299213" header="0.31496062992125984" footer="0.31496062992125984"/>
  <pageSetup paperSize="9" scale="4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56"/>
  <sheetViews>
    <sheetView showGridLines="0" zoomScale="85" zoomScaleNormal="85" workbookViewId="0">
      <selection activeCell="D25" sqref="D25"/>
    </sheetView>
  </sheetViews>
  <sheetFormatPr baseColWidth="10" defaultColWidth="11.44140625" defaultRowHeight="13.8" outlineLevelCol="1"/>
  <cols>
    <col min="1" max="1" width="53.21875" style="13" customWidth="1"/>
    <col min="2" max="2" width="17" style="13" customWidth="1"/>
    <col min="3" max="3" width="20.5546875" style="19" bestFit="1" customWidth="1"/>
    <col min="4" max="4" width="23.5546875" style="2" customWidth="1"/>
    <col min="5" max="5" width="22" style="2" bestFit="1" customWidth="1"/>
    <col min="6" max="7" width="10" style="2" hidden="1" customWidth="1" outlineLevel="1"/>
    <col min="8" max="8" width="5.21875" style="2" customWidth="1" collapsed="1"/>
    <col min="9" max="9" width="11.44140625" style="2" customWidth="1"/>
    <col min="10" max="10" width="11.44140625" style="2"/>
    <col min="11" max="11" width="18.21875" style="149" customWidth="1"/>
    <col min="12" max="12" width="9.44140625" style="2" customWidth="1"/>
    <col min="13" max="14" width="11.44140625" style="2"/>
    <col min="15" max="15" width="11.44140625" style="150"/>
    <col min="16" max="16384" width="11.44140625" style="2"/>
  </cols>
  <sheetData>
    <row r="1" spans="1:17" ht="15" customHeight="1">
      <c r="A1" s="692" t="s">
        <v>207</v>
      </c>
      <c r="B1" s="692"/>
      <c r="C1" s="692"/>
      <c r="D1" s="692"/>
      <c r="E1" s="692"/>
      <c r="F1" s="692"/>
      <c r="G1" s="692"/>
      <c r="H1" s="692"/>
      <c r="I1" s="692"/>
      <c r="J1" s="692"/>
      <c r="K1" s="692"/>
      <c r="L1" s="692"/>
      <c r="M1" s="692"/>
      <c r="N1" s="692"/>
      <c r="O1" s="692"/>
      <c r="P1" s="692"/>
      <c r="Q1" s="692"/>
    </row>
    <row r="2" spans="1:17" ht="15" customHeight="1">
      <c r="A2" s="692"/>
      <c r="B2" s="692"/>
      <c r="C2" s="692"/>
      <c r="D2" s="692"/>
      <c r="E2" s="692"/>
      <c r="F2" s="692"/>
      <c r="G2" s="692"/>
      <c r="H2" s="692"/>
      <c r="I2" s="692"/>
      <c r="J2" s="692"/>
      <c r="K2" s="692"/>
      <c r="L2" s="692"/>
      <c r="M2" s="692"/>
      <c r="N2" s="692"/>
      <c r="O2" s="692"/>
      <c r="P2" s="692"/>
      <c r="Q2" s="692"/>
    </row>
    <row r="3" spans="1:17" ht="55.05" customHeight="1">
      <c r="A3" s="692"/>
      <c r="B3" s="692"/>
      <c r="C3" s="692"/>
      <c r="D3" s="692"/>
      <c r="E3" s="692"/>
      <c r="F3" s="692"/>
      <c r="G3" s="692"/>
      <c r="H3" s="692"/>
      <c r="I3" s="692"/>
      <c r="J3" s="692"/>
      <c r="K3" s="692"/>
      <c r="L3" s="692"/>
      <c r="M3" s="692"/>
      <c r="N3" s="692"/>
      <c r="O3" s="692"/>
      <c r="P3" s="692"/>
      <c r="Q3" s="692"/>
    </row>
    <row r="5" spans="1:17" ht="14.25" customHeight="1">
      <c r="A5" s="11" t="s">
        <v>789</v>
      </c>
    </row>
    <row r="6" spans="1:17" ht="14.4" thickBot="1">
      <c r="A6" s="11"/>
      <c r="I6" s="150"/>
      <c r="K6" s="2"/>
      <c r="O6" s="2"/>
    </row>
    <row r="7" spans="1:17" ht="14.25" customHeight="1">
      <c r="A7" s="151" t="s">
        <v>778</v>
      </c>
      <c r="B7" s="151"/>
      <c r="C7" s="151"/>
      <c r="D7" s="65"/>
      <c r="E7" s="65"/>
      <c r="F7" s="65"/>
      <c r="G7" s="65"/>
      <c r="I7" s="724" t="s">
        <v>778</v>
      </c>
      <c r="J7" s="725"/>
      <c r="K7" s="725"/>
      <c r="L7" s="725"/>
      <c r="M7" s="725"/>
      <c r="N7" s="726"/>
      <c r="O7" s="2"/>
    </row>
    <row r="8" spans="1:17" ht="14.25" customHeight="1">
      <c r="A8" s="152"/>
      <c r="B8" s="152"/>
      <c r="C8" s="152"/>
      <c r="I8" s="727"/>
      <c r="J8" s="728"/>
      <c r="K8" s="728"/>
      <c r="L8" s="728"/>
      <c r="M8" s="728"/>
      <c r="N8" s="729"/>
      <c r="O8" s="2"/>
    </row>
    <row r="9" spans="1:17" ht="21.6" customHeight="1" thickBot="1">
      <c r="A9" s="279"/>
      <c r="B9" s="478">
        <v>2020</v>
      </c>
      <c r="C9" s="476">
        <v>2021</v>
      </c>
      <c r="D9" s="417" t="s">
        <v>210</v>
      </c>
      <c r="E9" s="417" t="s">
        <v>209</v>
      </c>
      <c r="F9" s="302"/>
      <c r="G9" s="302"/>
      <c r="I9" s="727"/>
      <c r="J9" s="728"/>
      <c r="K9" s="728"/>
      <c r="L9" s="728"/>
      <c r="M9" s="728"/>
      <c r="N9" s="729"/>
      <c r="O9" s="2"/>
      <c r="P9"/>
      <c r="Q9"/>
    </row>
    <row r="10" spans="1:17" ht="13.5" customHeight="1">
      <c r="A10" s="418" t="s">
        <v>100</v>
      </c>
      <c r="B10" s="614">
        <v>1.3</v>
      </c>
      <c r="C10" s="614">
        <v>1.7</v>
      </c>
      <c r="D10" s="615">
        <v>0.3</v>
      </c>
      <c r="E10" s="616">
        <v>1.4</v>
      </c>
      <c r="F10" s="303">
        <f t="shared" ref="F10:F18" si="0">+C10/$C$18</f>
        <v>0.10828025477707007</v>
      </c>
      <c r="G10" s="303"/>
      <c r="H10" s="31"/>
      <c r="I10" s="727"/>
      <c r="J10" s="728"/>
      <c r="K10" s="728"/>
      <c r="L10" s="728"/>
      <c r="M10" s="728"/>
      <c r="N10" s="729"/>
      <c r="O10" s="2"/>
      <c r="P10"/>
      <c r="Q10"/>
    </row>
    <row r="11" spans="1:17" ht="14.25" customHeight="1">
      <c r="A11" s="419" t="s">
        <v>835</v>
      </c>
      <c r="B11" s="617">
        <v>4.5999999999999996</v>
      </c>
      <c r="C11" s="617">
        <v>4.4000000000000004</v>
      </c>
      <c r="D11" s="618">
        <v>4.4000000000000004</v>
      </c>
      <c r="E11" s="619" t="s">
        <v>34</v>
      </c>
      <c r="F11" s="303">
        <f t="shared" si="0"/>
        <v>0.28025477707006374</v>
      </c>
      <c r="G11" s="303"/>
      <c r="H11" s="31"/>
      <c r="I11" s="153"/>
      <c r="J11" s="35"/>
      <c r="K11" s="35"/>
      <c r="L11" s="35"/>
      <c r="M11" s="35"/>
      <c r="N11" s="154"/>
      <c r="O11" s="2"/>
      <c r="P11"/>
      <c r="Q11"/>
    </row>
    <row r="12" spans="1:17" ht="14.25" customHeight="1">
      <c r="A12" s="420" t="s">
        <v>612</v>
      </c>
      <c r="B12" s="617">
        <v>3.9</v>
      </c>
      <c r="C12" s="617">
        <v>4.4000000000000004</v>
      </c>
      <c r="D12" s="618">
        <v>1.8</v>
      </c>
      <c r="E12" s="619">
        <v>2.7</v>
      </c>
      <c r="F12" s="303">
        <f t="shared" si="0"/>
        <v>0.28025477707006374</v>
      </c>
      <c r="G12" s="303"/>
      <c r="H12" s="31"/>
      <c r="I12" s="153"/>
      <c r="J12" s="35"/>
      <c r="K12" s="35"/>
      <c r="L12" s="35"/>
      <c r="M12" s="35"/>
      <c r="N12" s="154"/>
      <c r="O12" s="2"/>
      <c r="P12"/>
      <c r="Q12"/>
    </row>
    <row r="13" spans="1:17" ht="14.25" customHeight="1">
      <c r="A13" s="420" t="s">
        <v>39</v>
      </c>
      <c r="B13" s="617">
        <v>0.2</v>
      </c>
      <c r="C13" s="617">
        <v>0.4</v>
      </c>
      <c r="D13" s="618">
        <v>0.1</v>
      </c>
      <c r="E13" s="618">
        <v>0.3</v>
      </c>
      <c r="F13" s="303">
        <f t="shared" si="0"/>
        <v>2.5477707006369428E-2</v>
      </c>
      <c r="G13" s="303"/>
      <c r="H13" s="31"/>
      <c r="I13" s="153"/>
      <c r="J13" s="35"/>
      <c r="K13" s="35"/>
      <c r="L13" s="35"/>
      <c r="M13" s="35"/>
      <c r="N13" s="154"/>
      <c r="O13" s="2"/>
      <c r="P13"/>
      <c r="Q13"/>
    </row>
    <row r="14" spans="1:17" ht="14.25" customHeight="1">
      <c r="A14" s="420" t="s">
        <v>836</v>
      </c>
      <c r="B14" s="617">
        <v>0.5</v>
      </c>
      <c r="C14" s="617">
        <v>0.3</v>
      </c>
      <c r="D14" s="619" t="s">
        <v>34</v>
      </c>
      <c r="E14" s="618">
        <v>0.3</v>
      </c>
      <c r="F14" s="303">
        <f t="shared" si="0"/>
        <v>1.9108280254777069E-2</v>
      </c>
      <c r="G14" s="303"/>
      <c r="H14" s="31"/>
      <c r="I14" s="153"/>
      <c r="J14" s="35"/>
      <c r="K14" s="35"/>
      <c r="L14" s="35"/>
      <c r="M14" s="35"/>
      <c r="N14" s="154"/>
      <c r="O14" s="2"/>
      <c r="P14"/>
      <c r="Q14"/>
    </row>
    <row r="15" spans="1:17" ht="14.25" customHeight="1">
      <c r="A15" s="420" t="s">
        <v>62</v>
      </c>
      <c r="B15" s="617">
        <v>0.4</v>
      </c>
      <c r="C15" s="617">
        <v>0.5</v>
      </c>
      <c r="D15" s="619">
        <v>0.12</v>
      </c>
      <c r="E15" s="618">
        <v>0.4</v>
      </c>
      <c r="F15" s="303">
        <f t="shared" si="0"/>
        <v>3.1847133757961783E-2</v>
      </c>
      <c r="G15" s="303"/>
      <c r="H15" s="31"/>
      <c r="I15" s="153"/>
      <c r="J15" s="35"/>
      <c r="K15" s="35"/>
      <c r="L15" s="35"/>
      <c r="M15" s="35"/>
      <c r="N15" s="154"/>
      <c r="O15" s="2"/>
      <c r="P15"/>
      <c r="Q15"/>
    </row>
    <row r="16" spans="1:17" ht="14.25" customHeight="1">
      <c r="A16" s="419" t="s">
        <v>837</v>
      </c>
      <c r="B16" s="617">
        <v>2.2000000000000002</v>
      </c>
      <c r="C16" s="617">
        <v>2.9</v>
      </c>
      <c r="D16" s="619" t="s">
        <v>34</v>
      </c>
      <c r="E16" s="618">
        <v>2.9</v>
      </c>
      <c r="F16" s="303">
        <f t="shared" si="0"/>
        <v>0.18471337579617836</v>
      </c>
      <c r="G16" s="303"/>
      <c r="H16" s="31"/>
      <c r="I16" s="153"/>
      <c r="J16" s="35"/>
      <c r="K16" s="35"/>
      <c r="L16" s="35"/>
      <c r="M16" s="35"/>
      <c r="N16" s="154"/>
      <c r="O16" s="2"/>
      <c r="P16"/>
      <c r="Q16"/>
    </row>
    <row r="17" spans="1:17" ht="14.25" customHeight="1" thickBot="1">
      <c r="A17" s="421" t="s">
        <v>613</v>
      </c>
      <c r="B17" s="620">
        <v>1</v>
      </c>
      <c r="C17" s="620">
        <v>1.2</v>
      </c>
      <c r="D17" s="621">
        <v>0.4</v>
      </c>
      <c r="E17" s="622">
        <v>0.7</v>
      </c>
      <c r="F17" s="303">
        <f t="shared" si="0"/>
        <v>7.6433121019108277E-2</v>
      </c>
      <c r="G17" s="303"/>
      <c r="H17" s="31"/>
      <c r="I17" s="153"/>
      <c r="J17" s="35"/>
      <c r="K17" s="35"/>
      <c r="L17" s="35"/>
      <c r="M17" s="35"/>
      <c r="N17" s="154"/>
      <c r="O17" s="2"/>
      <c r="P17"/>
      <c r="Q17"/>
    </row>
    <row r="18" spans="1:17" ht="14.25" customHeight="1">
      <c r="A18" s="281" t="s">
        <v>232</v>
      </c>
      <c r="B18" s="623">
        <f>SUM(B10:B17)</f>
        <v>14.099999999999998</v>
      </c>
      <c r="C18" s="623">
        <v>15.7</v>
      </c>
      <c r="D18" s="623">
        <f t="shared" ref="D18" si="1">SUM(D10:D17)</f>
        <v>7.12</v>
      </c>
      <c r="E18" s="623">
        <v>8.6</v>
      </c>
      <c r="F18" s="303">
        <f t="shared" si="0"/>
        <v>1</v>
      </c>
      <c r="G18" s="303"/>
      <c r="H18" s="31"/>
      <c r="I18" s="153"/>
      <c r="J18" s="35"/>
      <c r="K18" s="35"/>
      <c r="L18" s="35"/>
      <c r="M18" s="35"/>
      <c r="N18" s="154"/>
      <c r="O18" s="2"/>
      <c r="P18"/>
      <c r="Q18"/>
    </row>
    <row r="19" spans="1:17" ht="14.25" customHeight="1">
      <c r="A19" s="155"/>
      <c r="B19" s="156"/>
      <c r="C19" s="157"/>
      <c r="D19" s="157"/>
      <c r="E19" s="157"/>
      <c r="F19" s="280">
        <f>+C18/$C$18</f>
        <v>1</v>
      </c>
      <c r="G19" s="280"/>
      <c r="H19" s="31"/>
      <c r="I19" s="153"/>
      <c r="J19" s="35"/>
      <c r="K19" s="35"/>
      <c r="L19" s="35"/>
      <c r="M19" s="35"/>
      <c r="N19" s="154"/>
      <c r="O19" s="2"/>
    </row>
    <row r="20" spans="1:17" ht="14.25" customHeight="1">
      <c r="A20" s="19"/>
      <c r="B20" s="158"/>
      <c r="C20" s="327"/>
      <c r="D20" s="159"/>
      <c r="E20" s="6"/>
      <c r="F20" s="231"/>
      <c r="G20" s="231"/>
      <c r="I20" s="153"/>
      <c r="J20" s="35"/>
      <c r="K20" s="336" t="s">
        <v>744</v>
      </c>
      <c r="L20" s="35"/>
      <c r="M20" s="35"/>
      <c r="N20" s="154"/>
      <c r="O20" s="2"/>
    </row>
    <row r="21" spans="1:17" ht="14.25" customHeight="1">
      <c r="A21"/>
      <c r="B21"/>
      <c r="C21"/>
      <c r="D21"/>
      <c r="E21"/>
      <c r="I21" s="153"/>
      <c r="J21" s="35"/>
      <c r="K21" s="336" t="str">
        <f>"€"&amp;C18&amp;"bn"</f>
        <v>€15,7bn</v>
      </c>
      <c r="L21" s="35"/>
      <c r="M21" s="35"/>
      <c r="N21" s="154"/>
      <c r="O21" s="2"/>
    </row>
    <row r="22" spans="1:17" ht="14.25" customHeight="1">
      <c r="A22" s="416" t="s">
        <v>112</v>
      </c>
      <c r="B22"/>
      <c r="C22"/>
      <c r="D22"/>
      <c r="E22"/>
      <c r="F22"/>
      <c r="G22"/>
      <c r="I22" s="153"/>
      <c r="J22" s="35"/>
      <c r="K22" s="35"/>
      <c r="L22" s="35"/>
      <c r="M22" s="35"/>
      <c r="N22" s="154"/>
      <c r="O22" s="2"/>
    </row>
    <row r="23" spans="1:17" ht="14.25" customHeight="1">
      <c r="A23"/>
      <c r="B23"/>
      <c r="C23"/>
      <c r="D23"/>
      <c r="E23"/>
      <c r="F23"/>
      <c r="G23"/>
      <c r="I23" s="153"/>
      <c r="J23" s="35"/>
      <c r="K23" s="35"/>
      <c r="L23" s="35"/>
      <c r="M23" s="35"/>
      <c r="N23" s="154"/>
      <c r="O23" s="2"/>
    </row>
    <row r="24" spans="1:17" ht="14.25" customHeight="1">
      <c r="A24" s="731" t="s">
        <v>820</v>
      </c>
      <c r="B24" s="731"/>
      <c r="C24" s="731"/>
      <c r="D24" s="282"/>
      <c r="E24"/>
      <c r="F24"/>
      <c r="G24"/>
      <c r="I24" s="153"/>
      <c r="J24" s="35"/>
      <c r="K24" s="35"/>
      <c r="L24" s="35"/>
      <c r="M24" s="35"/>
      <c r="N24" s="154"/>
      <c r="O24" s="2"/>
    </row>
    <row r="25" spans="1:17" ht="26.25" customHeight="1">
      <c r="A25" s="180"/>
      <c r="B25" s="180"/>
      <c r="C25" s="180"/>
      <c r="D25"/>
      <c r="E25"/>
      <c r="F25"/>
      <c r="G25"/>
      <c r="I25" s="153"/>
      <c r="J25" s="35"/>
      <c r="K25" s="35"/>
      <c r="L25" s="35"/>
      <c r="M25" s="35"/>
      <c r="N25" s="154"/>
      <c r="O25" s="2"/>
    </row>
    <row r="26" spans="1:17" ht="21" customHeight="1">
      <c r="A26" s="21"/>
      <c r="B26" s="477">
        <f>B9</f>
        <v>2020</v>
      </c>
      <c r="C26" s="477">
        <f>C9</f>
        <v>2021</v>
      </c>
      <c r="D26"/>
      <c r="E26"/>
      <c r="F26"/>
      <c r="G26"/>
      <c r="I26" s="153"/>
      <c r="J26" s="35"/>
      <c r="K26" s="35"/>
      <c r="L26" s="35"/>
      <c r="M26" s="35"/>
      <c r="N26" s="154"/>
      <c r="O26" s="2"/>
    </row>
    <row r="27" spans="1:17" ht="14.25" customHeight="1">
      <c r="A27" s="422" t="s">
        <v>67</v>
      </c>
      <c r="B27" s="624">
        <v>5484</v>
      </c>
      <c r="C27" s="624">
        <v>5338</v>
      </c>
      <c r="D27"/>
      <c r="E27"/>
      <c r="F27"/>
      <c r="G27"/>
      <c r="I27" s="153"/>
      <c r="J27" s="35"/>
      <c r="K27" s="160"/>
      <c r="L27" s="35"/>
      <c r="M27" s="35"/>
      <c r="N27" s="154"/>
      <c r="O27" s="2"/>
    </row>
    <row r="28" spans="1:17" ht="14.25" customHeight="1">
      <c r="A28" s="419" t="s">
        <v>805</v>
      </c>
      <c r="B28" s="592">
        <v>4049</v>
      </c>
      <c r="C28" s="592">
        <v>4617</v>
      </c>
      <c r="D28"/>
      <c r="E28"/>
      <c r="F28"/>
      <c r="G28"/>
      <c r="I28" s="153"/>
      <c r="J28" s="35"/>
      <c r="K28" s="160"/>
      <c r="L28" s="35"/>
      <c r="M28" s="35"/>
      <c r="N28" s="154"/>
      <c r="O28" s="2"/>
    </row>
    <row r="29" spans="1:17" ht="14.25" customHeight="1">
      <c r="A29" s="420" t="s">
        <v>39</v>
      </c>
      <c r="B29" s="592">
        <v>219</v>
      </c>
      <c r="C29" s="592">
        <v>381</v>
      </c>
      <c r="D29"/>
      <c r="E29"/>
      <c r="F29"/>
      <c r="G29"/>
      <c r="I29" s="153"/>
      <c r="J29" s="35"/>
      <c r="K29" s="160"/>
      <c r="L29" s="35"/>
      <c r="M29" s="35"/>
      <c r="N29" s="154"/>
      <c r="O29" s="2"/>
    </row>
    <row r="30" spans="1:17" ht="14.25" customHeight="1">
      <c r="A30" s="420" t="s">
        <v>68</v>
      </c>
      <c r="B30" s="592">
        <v>2625</v>
      </c>
      <c r="C30" s="592">
        <v>3054</v>
      </c>
      <c r="D30"/>
      <c r="E30"/>
      <c r="F30"/>
      <c r="G30"/>
      <c r="I30" s="153"/>
      <c r="J30" s="35"/>
      <c r="K30" s="160"/>
      <c r="L30" s="35"/>
      <c r="M30" s="35"/>
      <c r="N30" s="154"/>
      <c r="O30" s="2"/>
    </row>
    <row r="31" spans="1:17" ht="14.25" customHeight="1" thickBot="1">
      <c r="A31" s="420" t="s">
        <v>69</v>
      </c>
      <c r="B31" s="592">
        <v>531</v>
      </c>
      <c r="C31" s="592">
        <v>909</v>
      </c>
      <c r="D31"/>
      <c r="E31"/>
      <c r="F31"/>
      <c r="G31"/>
      <c r="I31" s="161"/>
      <c r="J31" s="162"/>
      <c r="K31" s="163"/>
      <c r="L31" s="162"/>
      <c r="M31" s="162"/>
      <c r="N31" s="164"/>
      <c r="O31" s="2"/>
    </row>
    <row r="32" spans="1:17" ht="14.25" customHeight="1">
      <c r="A32" s="420" t="s">
        <v>838</v>
      </c>
      <c r="B32" s="592">
        <v>207</v>
      </c>
      <c r="C32" s="592">
        <v>289</v>
      </c>
      <c r="D32"/>
      <c r="E32"/>
      <c r="F32"/>
      <c r="G32"/>
      <c r="K32" s="2"/>
      <c r="O32" s="2"/>
    </row>
    <row r="33" spans="1:19" ht="14.25" customHeight="1">
      <c r="A33" s="419" t="s">
        <v>71</v>
      </c>
      <c r="B33" s="592">
        <v>812</v>
      </c>
      <c r="C33" s="592">
        <v>853</v>
      </c>
      <c r="D33"/>
      <c r="E33"/>
      <c r="F33"/>
      <c r="G33"/>
      <c r="I33" s="35"/>
      <c r="J33" s="35"/>
      <c r="K33" s="35"/>
      <c r="O33" s="2"/>
    </row>
    <row r="34" spans="1:19" ht="14.25" customHeight="1">
      <c r="A34" s="420" t="s">
        <v>27</v>
      </c>
      <c r="B34" s="625">
        <v>180</v>
      </c>
      <c r="C34" s="625">
        <v>284</v>
      </c>
      <c r="D34"/>
      <c r="E34"/>
      <c r="F34"/>
      <c r="G34"/>
      <c r="O34" s="2"/>
    </row>
    <row r="35" spans="1:19" ht="14.25" customHeight="1" thickBot="1">
      <c r="A35" s="423" t="s">
        <v>72</v>
      </c>
      <c r="B35" s="626">
        <v>38</v>
      </c>
      <c r="C35" s="626" t="s">
        <v>34</v>
      </c>
      <c r="D35"/>
      <c r="E35"/>
      <c r="F35"/>
      <c r="G35"/>
      <c r="O35" s="2"/>
    </row>
    <row r="36" spans="1:19" ht="14.25" customHeight="1">
      <c r="A36" s="281" t="s">
        <v>798</v>
      </c>
      <c r="B36" s="544">
        <f>SUM(B27:B35)</f>
        <v>14145</v>
      </c>
      <c r="C36" s="544">
        <f>SUM(C27:C35)</f>
        <v>15725</v>
      </c>
      <c r="D36"/>
      <c r="E36"/>
      <c r="F36"/>
      <c r="G36"/>
      <c r="O36" s="2"/>
    </row>
    <row r="37" spans="1:19" ht="14.25" customHeight="1" thickBot="1">
      <c r="A37" s="488" t="s">
        <v>799</v>
      </c>
      <c r="B37" s="627">
        <v>-187</v>
      </c>
      <c r="C37" s="627">
        <v>-2847</v>
      </c>
      <c r="D37"/>
      <c r="E37"/>
      <c r="F37"/>
      <c r="G37"/>
      <c r="O37" s="2"/>
    </row>
    <row r="38" spans="1:19" ht="14.25" customHeight="1">
      <c r="A38" s="281" t="s">
        <v>800</v>
      </c>
      <c r="B38" s="628">
        <f>B36+B37</f>
        <v>13958</v>
      </c>
      <c r="C38" s="628">
        <f>C36+C37</f>
        <v>12878</v>
      </c>
      <c r="F38"/>
      <c r="G38"/>
      <c r="O38" s="2"/>
    </row>
    <row r="39" spans="1:19">
      <c r="A39" s="730"/>
      <c r="B39" s="730"/>
      <c r="C39" s="730"/>
      <c r="D39" s="165"/>
      <c r="O39" s="2"/>
    </row>
    <row r="40" spans="1:19">
      <c r="A40" s="21"/>
      <c r="B40" s="486"/>
      <c r="C40" s="486"/>
      <c r="D40" s="165"/>
      <c r="H40" s="35"/>
      <c r="O40" s="2"/>
    </row>
    <row r="41" spans="1:19" ht="14.25" customHeight="1">
      <c r="B41" s="20"/>
      <c r="C41" s="487"/>
      <c r="D41" s="165"/>
    </row>
    <row r="42" spans="1:19" ht="14.25" customHeight="1">
      <c r="D42" s="165"/>
    </row>
    <row r="43" spans="1:19" ht="14.25" customHeight="1">
      <c r="D43" s="165"/>
    </row>
    <row r="44" spans="1:19" ht="14.25" customHeight="1">
      <c r="A44" s="424" t="s">
        <v>594</v>
      </c>
      <c r="B44" s="425"/>
      <c r="C44" s="426"/>
      <c r="D44" s="427"/>
    </row>
    <row r="45" spans="1:19">
      <c r="A45" s="428" t="s">
        <v>804</v>
      </c>
      <c r="B45" s="425"/>
      <c r="C45" s="426"/>
      <c r="D45" s="296"/>
    </row>
    <row r="46" spans="1:19">
      <c r="B46" s="425"/>
      <c r="C46" s="426"/>
      <c r="D46" s="296"/>
    </row>
    <row r="47" spans="1:19">
      <c r="A47" s="425"/>
      <c r="B47" s="425"/>
      <c r="C47" s="426"/>
      <c r="D47" s="427"/>
    </row>
    <row r="48" spans="1:19" ht="25.35" customHeight="1">
      <c r="A48" s="479"/>
      <c r="B48" s="484"/>
      <c r="C48" s="484"/>
      <c r="D48" s="105"/>
      <c r="S48" s="35"/>
    </row>
    <row r="49" spans="1:18">
      <c r="D49" s="165"/>
    </row>
    <row r="50" spans="1:18" ht="14.25" customHeight="1"/>
    <row r="51" spans="1:18">
      <c r="D51" s="165"/>
    </row>
    <row r="52" spans="1:18" ht="14.25" customHeight="1"/>
    <row r="53" spans="1:18" ht="14.25" customHeight="1"/>
    <row r="54" spans="1:18" ht="14.25" customHeight="1"/>
    <row r="55" spans="1:18">
      <c r="A55" s="167"/>
      <c r="B55" s="167"/>
      <c r="C55" s="167"/>
    </row>
    <row r="56" spans="1:18" s="167" customFormat="1">
      <c r="A56" s="13"/>
      <c r="B56" s="13"/>
      <c r="C56" s="19"/>
      <c r="D56" s="2"/>
      <c r="E56" s="2"/>
      <c r="F56" s="2"/>
      <c r="G56" s="2"/>
      <c r="H56" s="2"/>
      <c r="I56" s="2"/>
      <c r="J56" s="2"/>
      <c r="K56" s="149"/>
      <c r="L56" s="2"/>
      <c r="M56" s="2"/>
      <c r="N56" s="2"/>
      <c r="O56" s="150"/>
      <c r="P56" s="2"/>
      <c r="Q56" s="2"/>
      <c r="R56" s="2"/>
    </row>
  </sheetData>
  <mergeCells count="4">
    <mergeCell ref="A1:Q3"/>
    <mergeCell ref="I7:N10"/>
    <mergeCell ref="A39:C39"/>
    <mergeCell ref="A24:C24"/>
  </mergeCells>
  <pageMargins left="0.70866141732283472" right="0.70866141732283472" top="0.34" bottom="0.33" header="0.31496062992125984" footer="0.31496062992125984"/>
  <pageSetup paperSize="9"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D98"/>
  <sheetViews>
    <sheetView showGridLines="0" zoomScale="80" zoomScaleNormal="80" workbookViewId="0">
      <selection activeCell="E70" sqref="E70"/>
    </sheetView>
  </sheetViews>
  <sheetFormatPr baseColWidth="10" defaultColWidth="11.44140625" defaultRowHeight="13.8" outlineLevelRow="1"/>
  <cols>
    <col min="1" max="1" width="72.5546875" style="7" bestFit="1" customWidth="1"/>
    <col min="2" max="2" width="16.5546875" style="1" bestFit="1" customWidth="1"/>
    <col min="3" max="3" width="18.5546875" style="13" customWidth="1"/>
    <col min="4" max="4" width="16.77734375" style="13" customWidth="1"/>
    <col min="5" max="6" width="18.5546875" style="13" customWidth="1"/>
    <col min="7" max="7" width="24.5546875" style="1" bestFit="1" customWidth="1"/>
    <col min="8" max="8" width="33.5546875" style="1" bestFit="1" customWidth="1"/>
    <col min="9" max="16384" width="11.44140625" style="2"/>
  </cols>
  <sheetData>
    <row r="1" spans="1:11" ht="15" customHeight="1">
      <c r="A1" s="692" t="s">
        <v>829</v>
      </c>
      <c r="B1" s="692"/>
      <c r="C1" s="692"/>
      <c r="D1" s="692"/>
      <c r="E1" s="692"/>
      <c r="F1" s="692"/>
      <c r="G1" s="692"/>
      <c r="H1" s="692"/>
      <c r="I1"/>
      <c r="K1" s="6"/>
    </row>
    <row r="2" spans="1:11" ht="15" customHeight="1">
      <c r="A2" s="692"/>
      <c r="B2" s="692"/>
      <c r="C2" s="692"/>
      <c r="D2" s="692"/>
      <c r="E2" s="692"/>
      <c r="F2" s="692"/>
      <c r="G2" s="692"/>
      <c r="H2" s="692"/>
      <c r="I2"/>
    </row>
    <row r="3" spans="1:11" ht="55.05" customHeight="1">
      <c r="A3" s="692"/>
      <c r="B3" s="692"/>
      <c r="C3" s="692"/>
      <c r="D3" s="692"/>
      <c r="E3" s="692"/>
      <c r="F3" s="692"/>
      <c r="G3" s="692"/>
      <c r="H3" s="692"/>
      <c r="I3"/>
    </row>
    <row r="4" spans="1:11" ht="15" thickBot="1">
      <c r="I4"/>
    </row>
    <row r="5" spans="1:11" s="14" customFormat="1" ht="35.4" thickBot="1">
      <c r="A5" s="169"/>
      <c r="B5" s="429" t="s">
        <v>106</v>
      </c>
      <c r="C5" s="430" t="s">
        <v>212</v>
      </c>
      <c r="D5" s="431" t="s">
        <v>21</v>
      </c>
      <c r="E5" s="432" t="s">
        <v>754</v>
      </c>
      <c r="F5" s="433" t="s">
        <v>208</v>
      </c>
      <c r="G5" s="415" t="s">
        <v>830</v>
      </c>
      <c r="H5" s="415" t="s">
        <v>831</v>
      </c>
      <c r="I5"/>
    </row>
    <row r="6" spans="1:11" ht="14.4">
      <c r="A6" s="455" t="s">
        <v>211</v>
      </c>
      <c r="B6" s="456"/>
      <c r="C6" s="468" t="str">
        <f>IF(COUNTA(C7:C28),"●"," ")</f>
        <v>●</v>
      </c>
      <c r="D6" s="469" t="str">
        <f>IF(COUNTA(D7:D28),"●"," ")</f>
        <v>●</v>
      </c>
      <c r="E6" s="469"/>
      <c r="F6" s="470" t="str">
        <f>IF(COUNTA(F7:F28),"●","")</f>
        <v>●</v>
      </c>
      <c r="G6" s="457"/>
      <c r="H6" s="457"/>
      <c r="I6"/>
    </row>
    <row r="7" spans="1:11" ht="14.4" outlineLevel="1">
      <c r="A7" s="629" t="s">
        <v>7</v>
      </c>
      <c r="B7" s="630" t="s">
        <v>0</v>
      </c>
      <c r="C7" s="283" t="s">
        <v>20</v>
      </c>
      <c r="D7" s="631" t="s">
        <v>20</v>
      </c>
      <c r="E7" s="631"/>
      <c r="F7" s="284" t="s">
        <v>20</v>
      </c>
      <c r="G7" s="450">
        <v>1</v>
      </c>
      <c r="H7" s="436" t="s">
        <v>213</v>
      </c>
      <c r="I7"/>
    </row>
    <row r="8" spans="1:11" ht="14.4" outlineLevel="1">
      <c r="A8" s="629" t="s">
        <v>31</v>
      </c>
      <c r="B8" s="630" t="s">
        <v>0</v>
      </c>
      <c r="C8" s="283"/>
      <c r="D8" s="2"/>
      <c r="E8" s="2"/>
      <c r="F8" s="284" t="s">
        <v>20</v>
      </c>
      <c r="G8" s="324">
        <v>1</v>
      </c>
      <c r="H8" s="633" t="s">
        <v>214</v>
      </c>
      <c r="I8"/>
    </row>
    <row r="9" spans="1:11" s="6" customFormat="1" ht="14.25" customHeight="1" outlineLevel="1">
      <c r="A9" s="629" t="s">
        <v>788</v>
      </c>
      <c r="B9" s="630" t="s">
        <v>217</v>
      </c>
      <c r="C9" s="283"/>
      <c r="D9" s="2"/>
      <c r="E9" s="2"/>
      <c r="F9" s="284" t="s">
        <v>20</v>
      </c>
      <c r="G9" s="324">
        <v>0.2</v>
      </c>
      <c r="H9" s="633" t="s">
        <v>215</v>
      </c>
      <c r="I9"/>
    </row>
    <row r="10" spans="1:11" s="6" customFormat="1" ht="14.4" outlineLevel="1">
      <c r="A10" s="629" t="s">
        <v>38</v>
      </c>
      <c r="B10" s="630" t="s">
        <v>0</v>
      </c>
      <c r="C10" s="283"/>
      <c r="D10" s="2"/>
      <c r="E10" s="2"/>
      <c r="F10" s="284" t="s">
        <v>20</v>
      </c>
      <c r="G10" s="324">
        <v>0.95099999999999996</v>
      </c>
      <c r="H10" s="633" t="s">
        <v>214</v>
      </c>
      <c r="I10"/>
    </row>
    <row r="11" spans="1:11" s="6" customFormat="1" ht="14.4" outlineLevel="1">
      <c r="A11" s="629" t="s">
        <v>787</v>
      </c>
      <c r="B11" s="630" t="s">
        <v>0</v>
      </c>
      <c r="C11" s="283"/>
      <c r="D11" s="631"/>
      <c r="E11" s="631"/>
      <c r="F11" s="284" t="s">
        <v>20</v>
      </c>
      <c r="G11" s="324">
        <v>1</v>
      </c>
      <c r="H11" s="630" t="s">
        <v>215</v>
      </c>
      <c r="I11"/>
    </row>
    <row r="12" spans="1:11" s="6" customFormat="1" outlineLevel="1">
      <c r="A12" s="629" t="s">
        <v>53</v>
      </c>
      <c r="B12" s="630" t="s">
        <v>0</v>
      </c>
      <c r="C12" s="283"/>
      <c r="D12" s="2"/>
      <c r="E12" s="2"/>
      <c r="F12" s="284" t="s">
        <v>20</v>
      </c>
      <c r="G12" s="324">
        <v>0.5</v>
      </c>
      <c r="H12" s="633" t="s">
        <v>215</v>
      </c>
    </row>
    <row r="13" spans="1:11" s="6" customFormat="1" ht="14.4" outlineLevel="1">
      <c r="A13" s="629" t="s">
        <v>49</v>
      </c>
      <c r="B13" s="630" t="s">
        <v>0</v>
      </c>
      <c r="C13" s="283"/>
      <c r="D13" s="2"/>
      <c r="E13" s="2"/>
      <c r="F13" s="284" t="s">
        <v>20</v>
      </c>
      <c r="G13" s="324">
        <v>0.38350000000000001</v>
      </c>
      <c r="H13" s="633" t="s">
        <v>215</v>
      </c>
      <c r="I13"/>
    </row>
    <row r="14" spans="1:11" s="6" customFormat="1" ht="15.6" outlineLevel="1">
      <c r="A14" s="629" t="s">
        <v>839</v>
      </c>
      <c r="B14" s="630" t="s">
        <v>0</v>
      </c>
      <c r="C14" s="283"/>
      <c r="D14" s="632"/>
      <c r="E14" s="632"/>
      <c r="F14" s="284" t="s">
        <v>20</v>
      </c>
      <c r="G14" s="450">
        <v>0.501</v>
      </c>
      <c r="H14" s="630" t="s">
        <v>215</v>
      </c>
      <c r="I14"/>
    </row>
    <row r="15" spans="1:11" s="6" customFormat="1" ht="14.4" outlineLevel="1">
      <c r="A15" s="629" t="s">
        <v>16</v>
      </c>
      <c r="B15" s="630" t="s">
        <v>0</v>
      </c>
      <c r="C15" s="283"/>
      <c r="D15" s="631"/>
      <c r="E15" s="631"/>
      <c r="F15" s="284" t="s">
        <v>20</v>
      </c>
      <c r="G15" s="450">
        <v>1</v>
      </c>
      <c r="H15" s="630" t="s">
        <v>214</v>
      </c>
      <c r="I15"/>
    </row>
    <row r="16" spans="1:11" ht="14.4" outlineLevel="1">
      <c r="A16" s="629" t="s">
        <v>47</v>
      </c>
      <c r="B16" s="630" t="s">
        <v>0</v>
      </c>
      <c r="C16" s="283"/>
      <c r="D16" s="632"/>
      <c r="E16" s="632"/>
      <c r="F16" s="284" t="s">
        <v>20</v>
      </c>
      <c r="G16" s="450">
        <v>1</v>
      </c>
      <c r="H16" s="630" t="s">
        <v>214</v>
      </c>
      <c r="I16"/>
    </row>
    <row r="17" spans="1:9" s="6" customFormat="1" ht="14.4" outlineLevel="1">
      <c r="A17" s="629" t="s">
        <v>840</v>
      </c>
      <c r="B17" s="630" t="s">
        <v>0</v>
      </c>
      <c r="C17" s="283"/>
      <c r="D17" s="632"/>
      <c r="E17" s="632"/>
      <c r="F17" s="284" t="s">
        <v>20</v>
      </c>
      <c r="G17" s="450">
        <v>0.51</v>
      </c>
      <c r="H17" s="630" t="s">
        <v>214</v>
      </c>
      <c r="I17"/>
    </row>
    <row r="18" spans="1:9" s="6" customFormat="1" ht="14.4" outlineLevel="1">
      <c r="A18" s="629" t="s">
        <v>841</v>
      </c>
      <c r="B18" s="630" t="s">
        <v>0</v>
      </c>
      <c r="C18" s="283"/>
      <c r="D18" s="2"/>
      <c r="E18" s="2"/>
      <c r="F18" s="284" t="s">
        <v>20</v>
      </c>
      <c r="G18" s="324">
        <v>1</v>
      </c>
      <c r="H18" s="633" t="s">
        <v>214</v>
      </c>
      <c r="I18"/>
    </row>
    <row r="19" spans="1:9" s="6" customFormat="1" ht="14.4" outlineLevel="1">
      <c r="A19" s="629" t="s">
        <v>50</v>
      </c>
      <c r="B19" s="630" t="s">
        <v>69</v>
      </c>
      <c r="C19" s="283"/>
      <c r="D19" s="2"/>
      <c r="E19" s="2"/>
      <c r="F19" s="284" t="s">
        <v>20</v>
      </c>
      <c r="G19" s="324">
        <v>0.245</v>
      </c>
      <c r="H19" s="633" t="s">
        <v>215</v>
      </c>
      <c r="I19"/>
    </row>
    <row r="20" spans="1:9" s="6" customFormat="1" ht="14.4" outlineLevel="1">
      <c r="A20" s="629" t="s">
        <v>842</v>
      </c>
      <c r="B20" s="630" t="s">
        <v>89</v>
      </c>
      <c r="C20" s="283"/>
      <c r="D20" s="632"/>
      <c r="E20" s="632"/>
      <c r="F20" s="284" t="s">
        <v>20</v>
      </c>
      <c r="G20" s="450">
        <v>0.5</v>
      </c>
      <c r="H20" s="630" t="s">
        <v>215</v>
      </c>
      <c r="I20"/>
    </row>
    <row r="21" spans="1:9" s="6" customFormat="1" ht="14.4" outlineLevel="1">
      <c r="A21" s="629" t="s">
        <v>46</v>
      </c>
      <c r="B21" s="630" t="s">
        <v>0</v>
      </c>
      <c r="C21" s="283"/>
      <c r="D21" s="632"/>
      <c r="E21" s="632"/>
      <c r="F21" s="284" t="s">
        <v>20</v>
      </c>
      <c r="G21" s="450">
        <v>0.45</v>
      </c>
      <c r="H21" s="630" t="s">
        <v>215</v>
      </c>
      <c r="I21"/>
    </row>
    <row r="22" spans="1:9" s="6" customFormat="1" ht="14.4" outlineLevel="1">
      <c r="A22" s="629" t="s">
        <v>723</v>
      </c>
      <c r="B22" s="630" t="s">
        <v>0</v>
      </c>
      <c r="C22" s="283"/>
      <c r="D22" s="632"/>
      <c r="E22" s="632"/>
      <c r="F22" s="284" t="s">
        <v>20</v>
      </c>
      <c r="G22" s="450">
        <v>1</v>
      </c>
      <c r="H22" s="630" t="s">
        <v>214</v>
      </c>
      <c r="I22"/>
    </row>
    <row r="23" spans="1:9" s="6" customFormat="1" ht="14.4" outlineLevel="1">
      <c r="A23" s="629" t="s">
        <v>843</v>
      </c>
      <c r="B23" s="630" t="s">
        <v>0</v>
      </c>
      <c r="C23" s="283"/>
      <c r="D23" s="632"/>
      <c r="E23" s="632"/>
      <c r="F23" s="284" t="s">
        <v>20</v>
      </c>
      <c r="G23" s="450">
        <v>1</v>
      </c>
      <c r="H23" s="630" t="s">
        <v>214</v>
      </c>
      <c r="I23"/>
    </row>
    <row r="24" spans="1:9" s="6" customFormat="1" ht="14.4" outlineLevel="1">
      <c r="A24" s="629" t="s">
        <v>780</v>
      </c>
      <c r="B24" s="630" t="s">
        <v>0</v>
      </c>
      <c r="C24" s="283"/>
      <c r="D24" s="632"/>
      <c r="E24" s="632"/>
      <c r="F24" s="284" t="s">
        <v>20</v>
      </c>
      <c r="G24" s="450">
        <v>1</v>
      </c>
      <c r="H24" s="630" t="s">
        <v>214</v>
      </c>
      <c r="I24"/>
    </row>
    <row r="25" spans="1:9" s="6" customFormat="1" ht="14.4" outlineLevel="1">
      <c r="A25" s="629" t="s">
        <v>844</v>
      </c>
      <c r="B25" s="630" t="s">
        <v>0</v>
      </c>
      <c r="C25" s="283"/>
      <c r="D25" s="632"/>
      <c r="E25" s="632"/>
      <c r="F25" s="284" t="s">
        <v>20</v>
      </c>
      <c r="G25" s="450">
        <v>1</v>
      </c>
      <c r="H25" s="630" t="s">
        <v>214</v>
      </c>
      <c r="I25"/>
    </row>
    <row r="26" spans="1:9" s="6" customFormat="1" ht="14.4" outlineLevel="1">
      <c r="A26" s="629" t="s">
        <v>845</v>
      </c>
      <c r="B26" s="630" t="s">
        <v>0</v>
      </c>
      <c r="C26" s="283" t="s">
        <v>20</v>
      </c>
      <c r="D26" s="632"/>
      <c r="E26" s="632"/>
      <c r="F26" s="284"/>
      <c r="G26" s="450">
        <v>1</v>
      </c>
      <c r="H26" s="630" t="s">
        <v>214</v>
      </c>
      <c r="I26"/>
    </row>
    <row r="27" spans="1:9" s="6" customFormat="1" ht="14.4" outlineLevel="1">
      <c r="A27" s="629" t="s">
        <v>846</v>
      </c>
      <c r="B27" s="630" t="s">
        <v>0</v>
      </c>
      <c r="C27" s="283"/>
      <c r="D27" s="632"/>
      <c r="E27" s="632"/>
      <c r="F27" s="284" t="s">
        <v>20</v>
      </c>
      <c r="G27" s="450">
        <v>1</v>
      </c>
      <c r="H27" s="630" t="s">
        <v>214</v>
      </c>
      <c r="I27"/>
    </row>
    <row r="28" spans="1:9" s="6" customFormat="1" ht="14.4" outlineLevel="1">
      <c r="A28" s="629" t="s">
        <v>781</v>
      </c>
      <c r="B28" s="435" t="s">
        <v>89</v>
      </c>
      <c r="C28" s="283"/>
      <c r="D28" s="632"/>
      <c r="E28" s="632"/>
      <c r="F28" s="284" t="s">
        <v>20</v>
      </c>
      <c r="G28" s="450">
        <v>1</v>
      </c>
      <c r="H28" s="630" t="s">
        <v>214</v>
      </c>
      <c r="I28"/>
    </row>
    <row r="29" spans="1:9" s="6" customFormat="1" ht="14.4" outlineLevel="1">
      <c r="A29" s="629" t="s">
        <v>54</v>
      </c>
      <c r="B29" s="630" t="s">
        <v>0</v>
      </c>
      <c r="C29" s="283"/>
      <c r="D29" s="632"/>
      <c r="E29" s="632"/>
      <c r="F29" s="284" t="s">
        <v>20</v>
      </c>
      <c r="G29" s="450">
        <v>0.19400000000000001</v>
      </c>
      <c r="H29" s="630" t="s">
        <v>215</v>
      </c>
      <c r="I29"/>
    </row>
    <row r="30" spans="1:9" s="6" customFormat="1" ht="14.4" outlineLevel="1">
      <c r="A30" s="629" t="s">
        <v>724</v>
      </c>
      <c r="B30" s="630" t="s">
        <v>0</v>
      </c>
      <c r="C30" s="283"/>
      <c r="D30" s="632"/>
      <c r="E30" s="632"/>
      <c r="F30" s="284" t="s">
        <v>20</v>
      </c>
      <c r="G30" s="450">
        <v>0.5</v>
      </c>
      <c r="H30" s="630" t="s">
        <v>215</v>
      </c>
      <c r="I30"/>
    </row>
    <row r="31" spans="1:9" s="6" customFormat="1" ht="14.4" outlineLevel="1">
      <c r="A31" s="629" t="s">
        <v>51</v>
      </c>
      <c r="B31" s="630" t="s">
        <v>68</v>
      </c>
      <c r="C31" s="283" t="s">
        <v>20</v>
      </c>
      <c r="D31" s="632"/>
      <c r="E31" s="632"/>
      <c r="F31" s="284"/>
      <c r="G31" s="450">
        <v>0.2</v>
      </c>
      <c r="H31" s="630" t="s">
        <v>215</v>
      </c>
      <c r="I31"/>
    </row>
    <row r="32" spans="1:9" s="6" customFormat="1" outlineLevel="1">
      <c r="A32" s="629" t="s">
        <v>52</v>
      </c>
      <c r="B32" s="630" t="s">
        <v>68</v>
      </c>
      <c r="C32" s="283" t="s">
        <v>20</v>
      </c>
      <c r="D32" s="632"/>
      <c r="E32" s="632"/>
      <c r="F32" s="284"/>
      <c r="G32" s="450">
        <v>0.2</v>
      </c>
      <c r="H32" s="630" t="s">
        <v>215</v>
      </c>
    </row>
    <row r="33" spans="1:16384" s="6" customFormat="1" outlineLevel="1">
      <c r="A33" s="629" t="s">
        <v>707</v>
      </c>
      <c r="B33" s="630" t="s">
        <v>85</v>
      </c>
      <c r="C33" s="283" t="s">
        <v>20</v>
      </c>
      <c r="D33" s="632"/>
      <c r="E33" s="632"/>
      <c r="F33" s="284"/>
      <c r="G33" s="324">
        <v>0.5</v>
      </c>
      <c r="H33" s="630" t="s">
        <v>215</v>
      </c>
    </row>
    <row r="34" spans="1:16384" s="6" customFormat="1" outlineLevel="1">
      <c r="A34" s="629" t="s">
        <v>708</v>
      </c>
      <c r="B34" s="630" t="s">
        <v>85</v>
      </c>
      <c r="C34" s="283" t="s">
        <v>20</v>
      </c>
      <c r="D34" s="632"/>
      <c r="E34" s="632"/>
      <c r="F34" s="284"/>
      <c r="G34" s="324">
        <v>0.5</v>
      </c>
      <c r="H34" s="630" t="s">
        <v>215</v>
      </c>
    </row>
    <row r="35" spans="1:16384" s="6" customFormat="1" outlineLevel="1">
      <c r="A35" s="629" t="s">
        <v>709</v>
      </c>
      <c r="B35" s="630" t="s">
        <v>85</v>
      </c>
      <c r="C35" s="283" t="s">
        <v>20</v>
      </c>
      <c r="D35" s="632"/>
      <c r="E35" s="632"/>
      <c r="F35" s="284"/>
      <c r="G35" s="324">
        <v>0.5</v>
      </c>
      <c r="H35" s="630" t="s">
        <v>215</v>
      </c>
    </row>
    <row r="36" spans="1:16384" s="6" customFormat="1" outlineLevel="1">
      <c r="A36" s="629" t="s">
        <v>710</v>
      </c>
      <c r="B36" s="630" t="s">
        <v>85</v>
      </c>
      <c r="C36" s="283" t="s">
        <v>20</v>
      </c>
      <c r="D36" s="632"/>
      <c r="E36" s="632"/>
      <c r="F36" s="284"/>
      <c r="G36" s="324">
        <v>0.5</v>
      </c>
      <c r="H36" s="630" t="s">
        <v>215</v>
      </c>
    </row>
    <row r="37" spans="1:16384" s="6" customFormat="1" outlineLevel="1">
      <c r="A37" s="629" t="s">
        <v>782</v>
      </c>
      <c r="B37" s="630" t="s">
        <v>85</v>
      </c>
      <c r="C37" s="283" t="s">
        <v>20</v>
      </c>
      <c r="D37" s="632"/>
      <c r="E37" s="632"/>
      <c r="F37" s="284"/>
      <c r="G37" s="324">
        <v>0.5</v>
      </c>
      <c r="H37" s="630" t="s">
        <v>215</v>
      </c>
    </row>
    <row r="38" spans="1:16384" s="6" customFormat="1" outlineLevel="1">
      <c r="A38" s="629" t="s">
        <v>783</v>
      </c>
      <c r="B38" s="630" t="s">
        <v>85</v>
      </c>
      <c r="C38" s="283" t="s">
        <v>20</v>
      </c>
      <c r="D38" s="632"/>
      <c r="E38" s="632"/>
      <c r="F38" s="284"/>
      <c r="G38" s="324">
        <v>0.5</v>
      </c>
      <c r="H38" s="630" t="s">
        <v>215</v>
      </c>
    </row>
    <row r="39" spans="1:16384" s="6" customFormat="1" outlineLevel="1">
      <c r="A39" s="629" t="s">
        <v>784</v>
      </c>
      <c r="B39" s="630" t="s">
        <v>58</v>
      </c>
      <c r="C39" s="283" t="s">
        <v>20</v>
      </c>
      <c r="D39" s="632"/>
      <c r="E39" s="632"/>
      <c r="F39" s="284"/>
      <c r="G39" s="324">
        <v>0.5</v>
      </c>
      <c r="H39" s="630" t="s">
        <v>215</v>
      </c>
    </row>
    <row r="40" spans="1:16384" s="6" customFormat="1" outlineLevel="1">
      <c r="A40" s="629" t="s">
        <v>785</v>
      </c>
      <c r="B40" s="630" t="s">
        <v>0</v>
      </c>
      <c r="C40" s="283"/>
      <c r="D40" s="632"/>
      <c r="E40" s="632"/>
      <c r="F40" s="284" t="s">
        <v>20</v>
      </c>
      <c r="G40" s="324">
        <v>0.245</v>
      </c>
      <c r="H40" s="630" t="s">
        <v>215</v>
      </c>
    </row>
    <row r="41" spans="1:16384" s="6" customFormat="1" outlineLevel="1">
      <c r="A41" s="629" t="s">
        <v>847</v>
      </c>
      <c r="B41" s="630" t="s">
        <v>0</v>
      </c>
      <c r="C41" s="283"/>
      <c r="D41" s="632"/>
      <c r="E41" s="632"/>
      <c r="F41" s="284" t="s">
        <v>20</v>
      </c>
      <c r="G41" s="324">
        <v>0.33329999999999999</v>
      </c>
      <c r="H41" s="630" t="s">
        <v>215</v>
      </c>
    </row>
    <row r="42" spans="1:16384" s="6" customFormat="1" outlineLevel="1">
      <c r="A42" s="629" t="s">
        <v>848</v>
      </c>
      <c r="B42" s="630" t="s">
        <v>0</v>
      </c>
      <c r="C42" s="283"/>
      <c r="D42" s="632"/>
      <c r="E42" s="632"/>
      <c r="F42" s="284" t="s">
        <v>20</v>
      </c>
      <c r="G42" s="324">
        <v>0.1666</v>
      </c>
      <c r="H42" s="630" t="s">
        <v>215</v>
      </c>
    </row>
    <row r="43" spans="1:16384" s="6" customFormat="1" ht="14.4" outlineLevel="1">
      <c r="A43" s="629" t="s">
        <v>849</v>
      </c>
      <c r="B43" s="630" t="s">
        <v>0</v>
      </c>
      <c r="C43" s="283"/>
      <c r="D43" s="632"/>
      <c r="E43" s="632"/>
      <c r="F43" s="284" t="s">
        <v>20</v>
      </c>
      <c r="G43" s="324">
        <v>0.5</v>
      </c>
      <c r="H43" s="630" t="s">
        <v>215</v>
      </c>
      <c r="I43"/>
    </row>
    <row r="44" spans="1:16384" s="319" customFormat="1" ht="13.2" outlineLevel="1">
      <c r="A44" s="629" t="s">
        <v>711</v>
      </c>
      <c r="B44" s="630" t="s">
        <v>0</v>
      </c>
      <c r="C44" s="283"/>
      <c r="D44" s="632"/>
      <c r="E44" s="632"/>
      <c r="F44" s="284" t="s">
        <v>20</v>
      </c>
      <c r="G44" s="450">
        <v>1</v>
      </c>
      <c r="H44" s="630" t="s">
        <v>214</v>
      </c>
      <c r="I44" s="325"/>
      <c r="J44" s="173"/>
      <c r="K44" s="173"/>
      <c r="L44" s="170"/>
      <c r="M44" s="170"/>
      <c r="N44" s="173"/>
      <c r="O44" s="175"/>
      <c r="P44" s="173"/>
      <c r="Q44" s="325"/>
      <c r="R44" s="173"/>
      <c r="S44" s="173"/>
      <c r="T44" s="170"/>
      <c r="U44" s="170"/>
      <c r="V44" s="323" t="s">
        <v>20</v>
      </c>
      <c r="W44" s="324">
        <v>0.4</v>
      </c>
      <c r="X44" s="321" t="s">
        <v>726</v>
      </c>
      <c r="Y44" s="320" t="s">
        <v>725</v>
      </c>
      <c r="Z44" s="321" t="s">
        <v>720</v>
      </c>
      <c r="AA44" s="322"/>
      <c r="AB44" s="170"/>
      <c r="AC44" s="170"/>
      <c r="AD44" s="323" t="s">
        <v>20</v>
      </c>
      <c r="AE44" s="324">
        <v>0.4</v>
      </c>
      <c r="AF44" s="321" t="s">
        <v>726</v>
      </c>
      <c r="AG44" s="320" t="s">
        <v>725</v>
      </c>
      <c r="AH44" s="321" t="s">
        <v>720</v>
      </c>
      <c r="AI44" s="322"/>
      <c r="AJ44" s="170"/>
      <c r="AK44" s="170"/>
      <c r="AL44" s="323" t="s">
        <v>20</v>
      </c>
      <c r="AM44" s="324">
        <v>0.4</v>
      </c>
      <c r="AN44" s="321" t="s">
        <v>726</v>
      </c>
      <c r="AO44" s="320" t="s">
        <v>725</v>
      </c>
      <c r="AP44" s="321" t="s">
        <v>720</v>
      </c>
      <c r="AQ44" s="322"/>
      <c r="AR44" s="170"/>
      <c r="AS44" s="170"/>
      <c r="AT44" s="323" t="s">
        <v>20</v>
      </c>
      <c r="AU44" s="324">
        <v>0.4</v>
      </c>
      <c r="AV44" s="321" t="s">
        <v>726</v>
      </c>
      <c r="AW44" s="320" t="s">
        <v>725</v>
      </c>
      <c r="AX44" s="321" t="s">
        <v>720</v>
      </c>
      <c r="AY44" s="322"/>
      <c r="AZ44" s="170"/>
      <c r="BA44" s="170"/>
      <c r="BB44" s="323" t="s">
        <v>20</v>
      </c>
      <c r="BC44" s="324">
        <v>0.4</v>
      </c>
      <c r="BD44" s="321" t="s">
        <v>726</v>
      </c>
      <c r="BE44" s="320" t="s">
        <v>725</v>
      </c>
      <c r="BF44" s="321" t="s">
        <v>720</v>
      </c>
      <c r="BG44" s="322"/>
      <c r="BH44" s="170"/>
      <c r="BI44" s="170"/>
      <c r="BJ44" s="323" t="s">
        <v>20</v>
      </c>
      <c r="BK44" s="324">
        <v>0.4</v>
      </c>
      <c r="BL44" s="321" t="s">
        <v>726</v>
      </c>
      <c r="BM44" s="320" t="s">
        <v>725</v>
      </c>
      <c r="BN44" s="321" t="s">
        <v>720</v>
      </c>
      <c r="BO44" s="322"/>
      <c r="BP44" s="170"/>
      <c r="BQ44" s="170"/>
      <c r="BR44" s="323" t="s">
        <v>20</v>
      </c>
      <c r="BS44" s="324">
        <v>0.4</v>
      </c>
      <c r="BT44" s="321" t="s">
        <v>726</v>
      </c>
      <c r="BU44" s="320" t="s">
        <v>725</v>
      </c>
      <c r="BV44" s="321" t="s">
        <v>720</v>
      </c>
      <c r="BW44" s="322"/>
      <c r="BX44" s="170"/>
      <c r="BY44" s="170"/>
      <c r="BZ44" s="323" t="s">
        <v>20</v>
      </c>
      <c r="CA44" s="324">
        <v>0.4</v>
      </c>
      <c r="CB44" s="321" t="s">
        <v>726</v>
      </c>
      <c r="CC44" s="320" t="s">
        <v>725</v>
      </c>
      <c r="CD44" s="321" t="s">
        <v>720</v>
      </c>
      <c r="CE44" s="322"/>
      <c r="CF44" s="170"/>
      <c r="CG44" s="170"/>
      <c r="CH44" s="323" t="s">
        <v>20</v>
      </c>
      <c r="CI44" s="324">
        <v>0.4</v>
      </c>
      <c r="CJ44" s="321" t="s">
        <v>726</v>
      </c>
      <c r="CK44" s="320" t="s">
        <v>725</v>
      </c>
      <c r="CL44" s="321" t="s">
        <v>720</v>
      </c>
      <c r="CM44" s="322"/>
      <c r="CN44" s="170"/>
      <c r="CO44" s="170"/>
      <c r="CP44" s="323" t="s">
        <v>20</v>
      </c>
      <c r="CQ44" s="324">
        <v>0.4</v>
      </c>
      <c r="CR44" s="321" t="s">
        <v>726</v>
      </c>
      <c r="CS44" s="320" t="s">
        <v>725</v>
      </c>
      <c r="CT44" s="321" t="s">
        <v>720</v>
      </c>
      <c r="CU44" s="322"/>
      <c r="CV44" s="170"/>
      <c r="CW44" s="170"/>
      <c r="CX44" s="323" t="s">
        <v>20</v>
      </c>
      <c r="CY44" s="324">
        <v>0.4</v>
      </c>
      <c r="CZ44" s="321" t="s">
        <v>726</v>
      </c>
      <c r="DA44" s="320" t="s">
        <v>725</v>
      </c>
      <c r="DB44" s="321" t="s">
        <v>720</v>
      </c>
      <c r="DC44" s="322"/>
      <c r="DD44" s="170"/>
      <c r="DE44" s="170"/>
      <c r="DF44" s="323" t="s">
        <v>20</v>
      </c>
      <c r="DG44" s="324">
        <v>0.4</v>
      </c>
      <c r="DH44" s="321" t="s">
        <v>726</v>
      </c>
      <c r="DI44" s="320" t="s">
        <v>725</v>
      </c>
      <c r="DJ44" s="321" t="s">
        <v>720</v>
      </c>
      <c r="DK44" s="322"/>
      <c r="DL44" s="170"/>
      <c r="DM44" s="170"/>
      <c r="DN44" s="323" t="s">
        <v>20</v>
      </c>
      <c r="DO44" s="324">
        <v>0.4</v>
      </c>
      <c r="DP44" s="321" t="s">
        <v>726</v>
      </c>
      <c r="DQ44" s="320" t="s">
        <v>725</v>
      </c>
      <c r="DR44" s="321" t="s">
        <v>720</v>
      </c>
      <c r="DS44" s="322"/>
      <c r="DT44" s="170"/>
      <c r="DU44" s="170"/>
      <c r="DV44" s="323" t="s">
        <v>20</v>
      </c>
      <c r="DW44" s="324">
        <v>0.4</v>
      </c>
      <c r="DX44" s="321" t="s">
        <v>726</v>
      </c>
      <c r="DY44" s="320" t="s">
        <v>725</v>
      </c>
      <c r="DZ44" s="321" t="s">
        <v>720</v>
      </c>
      <c r="EA44" s="322"/>
      <c r="EB44" s="170"/>
      <c r="EC44" s="170"/>
      <c r="ED44" s="323" t="s">
        <v>20</v>
      </c>
      <c r="EE44" s="324">
        <v>0.4</v>
      </c>
      <c r="EF44" s="321" t="s">
        <v>726</v>
      </c>
      <c r="EG44" s="320" t="s">
        <v>725</v>
      </c>
      <c r="EH44" s="321" t="s">
        <v>720</v>
      </c>
      <c r="EI44" s="322"/>
      <c r="EJ44" s="170"/>
      <c r="EK44" s="170"/>
      <c r="EL44" s="323" t="s">
        <v>20</v>
      </c>
      <c r="EM44" s="324">
        <v>0.4</v>
      </c>
      <c r="EN44" s="321" t="s">
        <v>726</v>
      </c>
      <c r="EO44" s="320" t="s">
        <v>725</v>
      </c>
      <c r="EP44" s="321" t="s">
        <v>720</v>
      </c>
      <c r="EQ44" s="322"/>
      <c r="ER44" s="170"/>
      <c r="ES44" s="170"/>
      <c r="ET44" s="323" t="s">
        <v>20</v>
      </c>
      <c r="EU44" s="324">
        <v>0.4</v>
      </c>
      <c r="EV44" s="321" t="s">
        <v>726</v>
      </c>
      <c r="EW44" s="320" t="s">
        <v>725</v>
      </c>
      <c r="EX44" s="321" t="s">
        <v>720</v>
      </c>
      <c r="EY44" s="322"/>
      <c r="EZ44" s="170"/>
      <c r="FA44" s="170"/>
      <c r="FB44" s="323" t="s">
        <v>20</v>
      </c>
      <c r="FC44" s="324">
        <v>0.4</v>
      </c>
      <c r="FD44" s="321" t="s">
        <v>726</v>
      </c>
      <c r="FE44" s="320" t="s">
        <v>725</v>
      </c>
      <c r="FF44" s="321" t="s">
        <v>720</v>
      </c>
      <c r="FG44" s="322"/>
      <c r="FH44" s="170"/>
      <c r="FI44" s="170"/>
      <c r="FJ44" s="323" t="s">
        <v>20</v>
      </c>
      <c r="FK44" s="324">
        <v>0.4</v>
      </c>
      <c r="FL44" s="321" t="s">
        <v>726</v>
      </c>
      <c r="FM44" s="320" t="s">
        <v>725</v>
      </c>
      <c r="FN44" s="321" t="s">
        <v>720</v>
      </c>
      <c r="FO44" s="322"/>
      <c r="FP44" s="170"/>
      <c r="FQ44" s="170"/>
      <c r="FR44" s="323" t="s">
        <v>20</v>
      </c>
      <c r="FS44" s="324">
        <v>0.4</v>
      </c>
      <c r="FT44" s="321" t="s">
        <v>726</v>
      </c>
      <c r="FU44" s="320" t="s">
        <v>725</v>
      </c>
      <c r="FV44" s="321" t="s">
        <v>720</v>
      </c>
      <c r="FW44" s="322"/>
      <c r="FX44" s="170"/>
      <c r="FY44" s="170"/>
      <c r="FZ44" s="323" t="s">
        <v>20</v>
      </c>
      <c r="GA44" s="324">
        <v>0.4</v>
      </c>
      <c r="GB44" s="321" t="s">
        <v>726</v>
      </c>
      <c r="GC44" s="320" t="s">
        <v>725</v>
      </c>
      <c r="GD44" s="321" t="s">
        <v>720</v>
      </c>
      <c r="GE44" s="322"/>
      <c r="GF44" s="170"/>
      <c r="GG44" s="170"/>
      <c r="GH44" s="323" t="s">
        <v>20</v>
      </c>
      <c r="GI44" s="324">
        <v>0.4</v>
      </c>
      <c r="GJ44" s="321" t="s">
        <v>726</v>
      </c>
      <c r="GK44" s="320" t="s">
        <v>725</v>
      </c>
      <c r="GL44" s="321" t="s">
        <v>720</v>
      </c>
      <c r="GM44" s="322"/>
      <c r="GN44" s="170"/>
      <c r="GO44" s="170"/>
      <c r="GP44" s="323" t="s">
        <v>20</v>
      </c>
      <c r="GQ44" s="324">
        <v>0.4</v>
      </c>
      <c r="GR44" s="321" t="s">
        <v>726</v>
      </c>
      <c r="GS44" s="320" t="s">
        <v>725</v>
      </c>
      <c r="GT44" s="321" t="s">
        <v>720</v>
      </c>
      <c r="GU44" s="322"/>
      <c r="GV44" s="170"/>
      <c r="GW44" s="170"/>
      <c r="GX44" s="323" t="s">
        <v>20</v>
      </c>
      <c r="GY44" s="324">
        <v>0.4</v>
      </c>
      <c r="GZ44" s="321" t="s">
        <v>726</v>
      </c>
      <c r="HA44" s="320" t="s">
        <v>725</v>
      </c>
      <c r="HB44" s="321" t="s">
        <v>720</v>
      </c>
      <c r="HC44" s="322"/>
      <c r="HD44" s="170"/>
      <c r="HE44" s="170"/>
      <c r="HF44" s="323" t="s">
        <v>20</v>
      </c>
      <c r="HG44" s="324">
        <v>0.4</v>
      </c>
      <c r="HH44" s="321" t="s">
        <v>726</v>
      </c>
      <c r="HI44" s="320" t="s">
        <v>725</v>
      </c>
      <c r="HJ44" s="321" t="s">
        <v>720</v>
      </c>
      <c r="HK44" s="322"/>
      <c r="HL44" s="170"/>
      <c r="HM44" s="170"/>
      <c r="HN44" s="323" t="s">
        <v>20</v>
      </c>
      <c r="HO44" s="324">
        <v>0.4</v>
      </c>
      <c r="HP44" s="321" t="s">
        <v>726</v>
      </c>
      <c r="HQ44" s="320" t="s">
        <v>725</v>
      </c>
      <c r="HR44" s="321" t="s">
        <v>720</v>
      </c>
      <c r="HS44" s="322"/>
      <c r="HT44" s="170"/>
      <c r="HU44" s="170"/>
      <c r="HV44" s="323" t="s">
        <v>20</v>
      </c>
      <c r="HW44" s="324">
        <v>0.4</v>
      </c>
      <c r="HX44" s="321" t="s">
        <v>726</v>
      </c>
      <c r="HY44" s="320" t="s">
        <v>725</v>
      </c>
      <c r="HZ44" s="321" t="s">
        <v>720</v>
      </c>
      <c r="IA44" s="322"/>
      <c r="IB44" s="170"/>
      <c r="IC44" s="170"/>
      <c r="ID44" s="323" t="s">
        <v>20</v>
      </c>
      <c r="IE44" s="324">
        <v>0.4</v>
      </c>
      <c r="IF44" s="321" t="s">
        <v>726</v>
      </c>
      <c r="IG44" s="320" t="s">
        <v>725</v>
      </c>
      <c r="IH44" s="321" t="s">
        <v>720</v>
      </c>
      <c r="II44" s="322"/>
      <c r="IJ44" s="170"/>
      <c r="IK44" s="170"/>
      <c r="IL44" s="323" t="s">
        <v>20</v>
      </c>
      <c r="IM44" s="324">
        <v>0.4</v>
      </c>
      <c r="IN44" s="321" t="s">
        <v>726</v>
      </c>
      <c r="IO44" s="320" t="s">
        <v>725</v>
      </c>
      <c r="IP44" s="321" t="s">
        <v>720</v>
      </c>
      <c r="IQ44" s="322"/>
      <c r="IR44" s="170"/>
      <c r="IS44" s="170"/>
      <c r="IT44" s="323" t="s">
        <v>20</v>
      </c>
      <c r="IU44" s="324">
        <v>0.4</v>
      </c>
      <c r="IV44" s="321" t="s">
        <v>726</v>
      </c>
      <c r="IW44" s="320" t="s">
        <v>725</v>
      </c>
      <c r="IX44" s="321" t="s">
        <v>720</v>
      </c>
      <c r="IY44" s="322"/>
      <c r="IZ44" s="170"/>
      <c r="JA44" s="170"/>
      <c r="JB44" s="323" t="s">
        <v>20</v>
      </c>
      <c r="JC44" s="324">
        <v>0.4</v>
      </c>
      <c r="JD44" s="321" t="s">
        <v>726</v>
      </c>
      <c r="JE44" s="320" t="s">
        <v>725</v>
      </c>
      <c r="JF44" s="321" t="s">
        <v>720</v>
      </c>
      <c r="JG44" s="322"/>
      <c r="JH44" s="170"/>
      <c r="JI44" s="170"/>
      <c r="JJ44" s="323" t="s">
        <v>20</v>
      </c>
      <c r="JK44" s="324">
        <v>0.4</v>
      </c>
      <c r="JL44" s="321" t="s">
        <v>726</v>
      </c>
      <c r="JM44" s="320" t="s">
        <v>725</v>
      </c>
      <c r="JN44" s="321" t="s">
        <v>720</v>
      </c>
      <c r="JO44" s="322"/>
      <c r="JP44" s="170"/>
      <c r="JQ44" s="170"/>
      <c r="JR44" s="323" t="s">
        <v>20</v>
      </c>
      <c r="JS44" s="324">
        <v>0.4</v>
      </c>
      <c r="JT44" s="321" t="s">
        <v>726</v>
      </c>
      <c r="JU44" s="320" t="s">
        <v>725</v>
      </c>
      <c r="JV44" s="321" t="s">
        <v>720</v>
      </c>
      <c r="JW44" s="322"/>
      <c r="JX44" s="170"/>
      <c r="JY44" s="170"/>
      <c r="JZ44" s="323" t="s">
        <v>20</v>
      </c>
      <c r="KA44" s="324">
        <v>0.4</v>
      </c>
      <c r="KB44" s="321" t="s">
        <v>726</v>
      </c>
      <c r="KC44" s="320" t="s">
        <v>725</v>
      </c>
      <c r="KD44" s="321" t="s">
        <v>720</v>
      </c>
      <c r="KE44" s="322"/>
      <c r="KF44" s="170"/>
      <c r="KG44" s="170"/>
      <c r="KH44" s="323" t="s">
        <v>20</v>
      </c>
      <c r="KI44" s="324">
        <v>0.4</v>
      </c>
      <c r="KJ44" s="321" t="s">
        <v>726</v>
      </c>
      <c r="KK44" s="320" t="s">
        <v>725</v>
      </c>
      <c r="KL44" s="321" t="s">
        <v>720</v>
      </c>
      <c r="KM44" s="322"/>
      <c r="KN44" s="170"/>
      <c r="KO44" s="170"/>
      <c r="KP44" s="323" t="s">
        <v>20</v>
      </c>
      <c r="KQ44" s="324">
        <v>0.4</v>
      </c>
      <c r="KR44" s="321" t="s">
        <v>726</v>
      </c>
      <c r="KS44" s="320" t="s">
        <v>725</v>
      </c>
      <c r="KT44" s="321" t="s">
        <v>720</v>
      </c>
      <c r="KU44" s="322"/>
      <c r="KV44" s="170"/>
      <c r="KW44" s="170"/>
      <c r="KX44" s="323" t="s">
        <v>20</v>
      </c>
      <c r="KY44" s="324">
        <v>0.4</v>
      </c>
      <c r="KZ44" s="321" t="s">
        <v>726</v>
      </c>
      <c r="LA44" s="320" t="s">
        <v>725</v>
      </c>
      <c r="LB44" s="321" t="s">
        <v>720</v>
      </c>
      <c r="LC44" s="322"/>
      <c r="LD44" s="170"/>
      <c r="LE44" s="170"/>
      <c r="LF44" s="323" t="s">
        <v>20</v>
      </c>
      <c r="LG44" s="324">
        <v>0.4</v>
      </c>
      <c r="LH44" s="321" t="s">
        <v>726</v>
      </c>
      <c r="LI44" s="320" t="s">
        <v>725</v>
      </c>
      <c r="LJ44" s="321" t="s">
        <v>720</v>
      </c>
      <c r="LK44" s="322"/>
      <c r="LL44" s="170"/>
      <c r="LM44" s="170"/>
      <c r="LN44" s="323" t="s">
        <v>20</v>
      </c>
      <c r="LO44" s="324">
        <v>0.4</v>
      </c>
      <c r="LP44" s="321" t="s">
        <v>726</v>
      </c>
      <c r="LQ44" s="320" t="s">
        <v>725</v>
      </c>
      <c r="LR44" s="321" t="s">
        <v>720</v>
      </c>
      <c r="LS44" s="322"/>
      <c r="LT44" s="170"/>
      <c r="LU44" s="170"/>
      <c r="LV44" s="323" t="s">
        <v>20</v>
      </c>
      <c r="LW44" s="324">
        <v>0.4</v>
      </c>
      <c r="LX44" s="321" t="s">
        <v>726</v>
      </c>
      <c r="LY44" s="320" t="s">
        <v>725</v>
      </c>
      <c r="LZ44" s="321" t="s">
        <v>720</v>
      </c>
      <c r="MA44" s="322"/>
      <c r="MB44" s="170"/>
      <c r="MC44" s="170"/>
      <c r="MD44" s="323" t="s">
        <v>20</v>
      </c>
      <c r="ME44" s="324">
        <v>0.4</v>
      </c>
      <c r="MF44" s="321" t="s">
        <v>726</v>
      </c>
      <c r="MG44" s="320" t="s">
        <v>725</v>
      </c>
      <c r="MH44" s="321" t="s">
        <v>720</v>
      </c>
      <c r="MI44" s="322"/>
      <c r="MJ44" s="170"/>
      <c r="MK44" s="170"/>
      <c r="ML44" s="323" t="s">
        <v>20</v>
      </c>
      <c r="MM44" s="324">
        <v>0.4</v>
      </c>
      <c r="MN44" s="321" t="s">
        <v>726</v>
      </c>
      <c r="MO44" s="320" t="s">
        <v>725</v>
      </c>
      <c r="MP44" s="321" t="s">
        <v>720</v>
      </c>
      <c r="MQ44" s="322"/>
      <c r="MR44" s="170"/>
      <c r="MS44" s="170"/>
      <c r="MT44" s="323" t="s">
        <v>20</v>
      </c>
      <c r="MU44" s="324">
        <v>0.4</v>
      </c>
      <c r="MV44" s="321" t="s">
        <v>726</v>
      </c>
      <c r="MW44" s="320" t="s">
        <v>725</v>
      </c>
      <c r="MX44" s="321" t="s">
        <v>720</v>
      </c>
      <c r="MY44" s="322"/>
      <c r="MZ44" s="170"/>
      <c r="NA44" s="170"/>
      <c r="NB44" s="323" t="s">
        <v>20</v>
      </c>
      <c r="NC44" s="324">
        <v>0.4</v>
      </c>
      <c r="ND44" s="321" t="s">
        <v>726</v>
      </c>
      <c r="NE44" s="320" t="s">
        <v>725</v>
      </c>
      <c r="NF44" s="321" t="s">
        <v>720</v>
      </c>
      <c r="NG44" s="322"/>
      <c r="NH44" s="170"/>
      <c r="NI44" s="170"/>
      <c r="NJ44" s="323" t="s">
        <v>20</v>
      </c>
      <c r="NK44" s="324">
        <v>0.4</v>
      </c>
      <c r="NL44" s="321" t="s">
        <v>726</v>
      </c>
      <c r="NM44" s="320" t="s">
        <v>725</v>
      </c>
      <c r="NN44" s="321" t="s">
        <v>720</v>
      </c>
      <c r="NO44" s="322"/>
      <c r="NP44" s="170"/>
      <c r="NQ44" s="170"/>
      <c r="NR44" s="323" t="s">
        <v>20</v>
      </c>
      <c r="NS44" s="324">
        <v>0.4</v>
      </c>
      <c r="NT44" s="321" t="s">
        <v>726</v>
      </c>
      <c r="NU44" s="320" t="s">
        <v>725</v>
      </c>
      <c r="NV44" s="321" t="s">
        <v>720</v>
      </c>
      <c r="NW44" s="322"/>
      <c r="NX44" s="170"/>
      <c r="NY44" s="170"/>
      <c r="NZ44" s="323" t="s">
        <v>20</v>
      </c>
      <c r="OA44" s="324">
        <v>0.4</v>
      </c>
      <c r="OB44" s="321" t="s">
        <v>726</v>
      </c>
      <c r="OC44" s="320" t="s">
        <v>725</v>
      </c>
      <c r="OD44" s="321" t="s">
        <v>720</v>
      </c>
      <c r="OE44" s="322"/>
      <c r="OF44" s="170"/>
      <c r="OG44" s="170"/>
      <c r="OH44" s="323" t="s">
        <v>20</v>
      </c>
      <c r="OI44" s="324">
        <v>0.4</v>
      </c>
      <c r="OJ44" s="321" t="s">
        <v>726</v>
      </c>
      <c r="OK44" s="320" t="s">
        <v>725</v>
      </c>
      <c r="OL44" s="321" t="s">
        <v>720</v>
      </c>
      <c r="OM44" s="322"/>
      <c r="ON44" s="170"/>
      <c r="OO44" s="170"/>
      <c r="OP44" s="323" t="s">
        <v>20</v>
      </c>
      <c r="OQ44" s="324">
        <v>0.4</v>
      </c>
      <c r="OR44" s="321" t="s">
        <v>726</v>
      </c>
      <c r="OS44" s="320" t="s">
        <v>725</v>
      </c>
      <c r="OT44" s="321" t="s">
        <v>720</v>
      </c>
      <c r="OU44" s="322"/>
      <c r="OV44" s="170"/>
      <c r="OW44" s="170"/>
      <c r="OX44" s="323" t="s">
        <v>20</v>
      </c>
      <c r="OY44" s="324">
        <v>0.4</v>
      </c>
      <c r="OZ44" s="321" t="s">
        <v>726</v>
      </c>
      <c r="PA44" s="320" t="s">
        <v>725</v>
      </c>
      <c r="PB44" s="321" t="s">
        <v>720</v>
      </c>
      <c r="PC44" s="322"/>
      <c r="PD44" s="170"/>
      <c r="PE44" s="170"/>
      <c r="PF44" s="323" t="s">
        <v>20</v>
      </c>
      <c r="PG44" s="324">
        <v>0.4</v>
      </c>
      <c r="PH44" s="321" t="s">
        <v>726</v>
      </c>
      <c r="PI44" s="320" t="s">
        <v>725</v>
      </c>
      <c r="PJ44" s="321" t="s">
        <v>720</v>
      </c>
      <c r="PK44" s="322"/>
      <c r="PL44" s="170"/>
      <c r="PM44" s="170"/>
      <c r="PN44" s="323" t="s">
        <v>20</v>
      </c>
      <c r="PO44" s="324">
        <v>0.4</v>
      </c>
      <c r="PP44" s="321" t="s">
        <v>726</v>
      </c>
      <c r="PQ44" s="320" t="s">
        <v>725</v>
      </c>
      <c r="PR44" s="321" t="s">
        <v>720</v>
      </c>
      <c r="PS44" s="322"/>
      <c r="PT44" s="170"/>
      <c r="PU44" s="170"/>
      <c r="PV44" s="323" t="s">
        <v>20</v>
      </c>
      <c r="PW44" s="324">
        <v>0.4</v>
      </c>
      <c r="PX44" s="321" t="s">
        <v>726</v>
      </c>
      <c r="PY44" s="320" t="s">
        <v>725</v>
      </c>
      <c r="PZ44" s="321" t="s">
        <v>720</v>
      </c>
      <c r="QA44" s="322"/>
      <c r="QB44" s="170"/>
      <c r="QC44" s="170"/>
      <c r="QD44" s="323" t="s">
        <v>20</v>
      </c>
      <c r="QE44" s="324">
        <v>0.4</v>
      </c>
      <c r="QF44" s="321" t="s">
        <v>726</v>
      </c>
      <c r="QG44" s="320" t="s">
        <v>725</v>
      </c>
      <c r="QH44" s="321" t="s">
        <v>720</v>
      </c>
      <c r="QI44" s="322"/>
      <c r="QJ44" s="170"/>
      <c r="QK44" s="170"/>
      <c r="QL44" s="323" t="s">
        <v>20</v>
      </c>
      <c r="QM44" s="324">
        <v>0.4</v>
      </c>
      <c r="QN44" s="321" t="s">
        <v>726</v>
      </c>
      <c r="QO44" s="320" t="s">
        <v>725</v>
      </c>
      <c r="QP44" s="321" t="s">
        <v>720</v>
      </c>
      <c r="QQ44" s="322"/>
      <c r="QR44" s="170"/>
      <c r="QS44" s="170"/>
      <c r="QT44" s="323" t="s">
        <v>20</v>
      </c>
      <c r="QU44" s="324">
        <v>0.4</v>
      </c>
      <c r="QV44" s="321" t="s">
        <v>726</v>
      </c>
      <c r="QW44" s="320" t="s">
        <v>725</v>
      </c>
      <c r="QX44" s="321" t="s">
        <v>720</v>
      </c>
      <c r="QY44" s="322"/>
      <c r="QZ44" s="170"/>
      <c r="RA44" s="170"/>
      <c r="RB44" s="323" t="s">
        <v>20</v>
      </c>
      <c r="RC44" s="324">
        <v>0.4</v>
      </c>
      <c r="RD44" s="321" t="s">
        <v>726</v>
      </c>
      <c r="RE44" s="320" t="s">
        <v>725</v>
      </c>
      <c r="RF44" s="321" t="s">
        <v>720</v>
      </c>
      <c r="RG44" s="322"/>
      <c r="RH44" s="170"/>
      <c r="RI44" s="170"/>
      <c r="RJ44" s="323" t="s">
        <v>20</v>
      </c>
      <c r="RK44" s="324">
        <v>0.4</v>
      </c>
      <c r="RL44" s="321" t="s">
        <v>726</v>
      </c>
      <c r="RM44" s="320" t="s">
        <v>725</v>
      </c>
      <c r="RN44" s="321" t="s">
        <v>720</v>
      </c>
      <c r="RO44" s="322"/>
      <c r="RP44" s="170"/>
      <c r="RQ44" s="170"/>
      <c r="RR44" s="323" t="s">
        <v>20</v>
      </c>
      <c r="RS44" s="324">
        <v>0.4</v>
      </c>
      <c r="RT44" s="321" t="s">
        <v>726</v>
      </c>
      <c r="RU44" s="320" t="s">
        <v>725</v>
      </c>
      <c r="RV44" s="321" t="s">
        <v>720</v>
      </c>
      <c r="RW44" s="322"/>
      <c r="RX44" s="170"/>
      <c r="RY44" s="170"/>
      <c r="RZ44" s="323" t="s">
        <v>20</v>
      </c>
      <c r="SA44" s="324">
        <v>0.4</v>
      </c>
      <c r="SB44" s="321" t="s">
        <v>726</v>
      </c>
      <c r="SC44" s="320" t="s">
        <v>725</v>
      </c>
      <c r="SD44" s="321" t="s">
        <v>720</v>
      </c>
      <c r="SE44" s="322"/>
      <c r="SF44" s="170"/>
      <c r="SG44" s="170"/>
      <c r="SH44" s="323" t="s">
        <v>20</v>
      </c>
      <c r="SI44" s="324">
        <v>0.4</v>
      </c>
      <c r="SJ44" s="321" t="s">
        <v>726</v>
      </c>
      <c r="SK44" s="320" t="s">
        <v>725</v>
      </c>
      <c r="SL44" s="321" t="s">
        <v>720</v>
      </c>
      <c r="SM44" s="322"/>
      <c r="SN44" s="170"/>
      <c r="SO44" s="170"/>
      <c r="SP44" s="323" t="s">
        <v>20</v>
      </c>
      <c r="SQ44" s="324">
        <v>0.4</v>
      </c>
      <c r="SR44" s="321" t="s">
        <v>726</v>
      </c>
      <c r="SS44" s="320" t="s">
        <v>725</v>
      </c>
      <c r="ST44" s="321" t="s">
        <v>720</v>
      </c>
      <c r="SU44" s="322"/>
      <c r="SV44" s="170"/>
      <c r="SW44" s="170"/>
      <c r="SX44" s="323" t="s">
        <v>20</v>
      </c>
      <c r="SY44" s="324">
        <v>0.4</v>
      </c>
      <c r="SZ44" s="321" t="s">
        <v>726</v>
      </c>
      <c r="TA44" s="320" t="s">
        <v>725</v>
      </c>
      <c r="TB44" s="321" t="s">
        <v>720</v>
      </c>
      <c r="TC44" s="322"/>
      <c r="TD44" s="170"/>
      <c r="TE44" s="170"/>
      <c r="TF44" s="323" t="s">
        <v>20</v>
      </c>
      <c r="TG44" s="324">
        <v>0.4</v>
      </c>
      <c r="TH44" s="321" t="s">
        <v>726</v>
      </c>
      <c r="TI44" s="320" t="s">
        <v>725</v>
      </c>
      <c r="TJ44" s="321" t="s">
        <v>720</v>
      </c>
      <c r="TK44" s="322"/>
      <c r="TL44" s="170"/>
      <c r="TM44" s="170"/>
      <c r="TN44" s="323" t="s">
        <v>20</v>
      </c>
      <c r="TO44" s="324">
        <v>0.4</v>
      </c>
      <c r="TP44" s="321" t="s">
        <v>726</v>
      </c>
      <c r="TQ44" s="320" t="s">
        <v>725</v>
      </c>
      <c r="TR44" s="321" t="s">
        <v>720</v>
      </c>
      <c r="TS44" s="322"/>
      <c r="TT44" s="170"/>
      <c r="TU44" s="170"/>
      <c r="TV44" s="323" t="s">
        <v>20</v>
      </c>
      <c r="TW44" s="324">
        <v>0.4</v>
      </c>
      <c r="TX44" s="321" t="s">
        <v>726</v>
      </c>
      <c r="TY44" s="320" t="s">
        <v>725</v>
      </c>
      <c r="TZ44" s="321" t="s">
        <v>720</v>
      </c>
      <c r="UA44" s="322"/>
      <c r="UB44" s="170"/>
      <c r="UC44" s="170"/>
      <c r="UD44" s="323" t="s">
        <v>20</v>
      </c>
      <c r="UE44" s="324">
        <v>0.4</v>
      </c>
      <c r="UF44" s="321" t="s">
        <v>726</v>
      </c>
      <c r="UG44" s="320" t="s">
        <v>725</v>
      </c>
      <c r="UH44" s="321" t="s">
        <v>720</v>
      </c>
      <c r="UI44" s="322"/>
      <c r="UJ44" s="170"/>
      <c r="UK44" s="170"/>
      <c r="UL44" s="323" t="s">
        <v>20</v>
      </c>
      <c r="UM44" s="324">
        <v>0.4</v>
      </c>
      <c r="UN44" s="321" t="s">
        <v>726</v>
      </c>
      <c r="UO44" s="320" t="s">
        <v>725</v>
      </c>
      <c r="UP44" s="321" t="s">
        <v>720</v>
      </c>
      <c r="UQ44" s="322"/>
      <c r="UR44" s="170"/>
      <c r="US44" s="170"/>
      <c r="UT44" s="323" t="s">
        <v>20</v>
      </c>
      <c r="UU44" s="324">
        <v>0.4</v>
      </c>
      <c r="UV44" s="321" t="s">
        <v>726</v>
      </c>
      <c r="UW44" s="320" t="s">
        <v>725</v>
      </c>
      <c r="UX44" s="321" t="s">
        <v>720</v>
      </c>
      <c r="UY44" s="322"/>
      <c r="UZ44" s="170"/>
      <c r="VA44" s="170"/>
      <c r="VB44" s="323" t="s">
        <v>20</v>
      </c>
      <c r="VC44" s="324">
        <v>0.4</v>
      </c>
      <c r="VD44" s="321" t="s">
        <v>726</v>
      </c>
      <c r="VE44" s="320" t="s">
        <v>725</v>
      </c>
      <c r="VF44" s="321" t="s">
        <v>720</v>
      </c>
      <c r="VG44" s="322"/>
      <c r="VH44" s="170"/>
      <c r="VI44" s="170"/>
      <c r="VJ44" s="323" t="s">
        <v>20</v>
      </c>
      <c r="VK44" s="324">
        <v>0.4</v>
      </c>
      <c r="VL44" s="321" t="s">
        <v>726</v>
      </c>
      <c r="VM44" s="320" t="s">
        <v>725</v>
      </c>
      <c r="VN44" s="321" t="s">
        <v>720</v>
      </c>
      <c r="VO44" s="322"/>
      <c r="VP44" s="170"/>
      <c r="VQ44" s="170"/>
      <c r="VR44" s="323" t="s">
        <v>20</v>
      </c>
      <c r="VS44" s="324">
        <v>0.4</v>
      </c>
      <c r="VT44" s="321" t="s">
        <v>726</v>
      </c>
      <c r="VU44" s="320" t="s">
        <v>725</v>
      </c>
      <c r="VV44" s="321" t="s">
        <v>720</v>
      </c>
      <c r="VW44" s="322"/>
      <c r="VX44" s="170"/>
      <c r="VY44" s="170"/>
      <c r="VZ44" s="323" t="s">
        <v>20</v>
      </c>
      <c r="WA44" s="324">
        <v>0.4</v>
      </c>
      <c r="WB44" s="321" t="s">
        <v>726</v>
      </c>
      <c r="WC44" s="320" t="s">
        <v>725</v>
      </c>
      <c r="WD44" s="321" t="s">
        <v>720</v>
      </c>
      <c r="WE44" s="322"/>
      <c r="WF44" s="170"/>
      <c r="WG44" s="170"/>
      <c r="WH44" s="323" t="s">
        <v>20</v>
      </c>
      <c r="WI44" s="324">
        <v>0.4</v>
      </c>
      <c r="WJ44" s="321" t="s">
        <v>726</v>
      </c>
      <c r="WK44" s="320" t="s">
        <v>725</v>
      </c>
      <c r="WL44" s="321" t="s">
        <v>720</v>
      </c>
      <c r="WM44" s="322"/>
      <c r="WN44" s="170"/>
      <c r="WO44" s="170"/>
      <c r="WP44" s="323" t="s">
        <v>20</v>
      </c>
      <c r="WQ44" s="324">
        <v>0.4</v>
      </c>
      <c r="WR44" s="321" t="s">
        <v>726</v>
      </c>
      <c r="WS44" s="320" t="s">
        <v>725</v>
      </c>
      <c r="WT44" s="321" t="s">
        <v>720</v>
      </c>
      <c r="WU44" s="322"/>
      <c r="WV44" s="170"/>
      <c r="WW44" s="170"/>
      <c r="WX44" s="323" t="s">
        <v>20</v>
      </c>
      <c r="WY44" s="324">
        <v>0.4</v>
      </c>
      <c r="WZ44" s="321" t="s">
        <v>726</v>
      </c>
      <c r="XA44" s="320" t="s">
        <v>725</v>
      </c>
      <c r="XB44" s="321" t="s">
        <v>720</v>
      </c>
      <c r="XC44" s="322"/>
      <c r="XD44" s="170"/>
      <c r="XE44" s="170"/>
      <c r="XF44" s="323" t="s">
        <v>20</v>
      </c>
      <c r="XG44" s="324">
        <v>0.4</v>
      </c>
      <c r="XH44" s="321" t="s">
        <v>726</v>
      </c>
      <c r="XI44" s="320" t="s">
        <v>725</v>
      </c>
      <c r="XJ44" s="321" t="s">
        <v>720</v>
      </c>
      <c r="XK44" s="322"/>
      <c r="XL44" s="170"/>
      <c r="XM44" s="170"/>
      <c r="XN44" s="323" t="s">
        <v>20</v>
      </c>
      <c r="XO44" s="324">
        <v>0.4</v>
      </c>
      <c r="XP44" s="321" t="s">
        <v>726</v>
      </c>
      <c r="XQ44" s="320" t="s">
        <v>725</v>
      </c>
      <c r="XR44" s="321" t="s">
        <v>720</v>
      </c>
      <c r="XS44" s="322"/>
      <c r="XT44" s="170"/>
      <c r="XU44" s="170"/>
      <c r="XV44" s="323" t="s">
        <v>20</v>
      </c>
      <c r="XW44" s="324">
        <v>0.4</v>
      </c>
      <c r="XX44" s="321" t="s">
        <v>726</v>
      </c>
      <c r="XY44" s="320" t="s">
        <v>725</v>
      </c>
      <c r="XZ44" s="321" t="s">
        <v>720</v>
      </c>
      <c r="YA44" s="322"/>
      <c r="YB44" s="170"/>
      <c r="YC44" s="170"/>
      <c r="YD44" s="323" t="s">
        <v>20</v>
      </c>
      <c r="YE44" s="324">
        <v>0.4</v>
      </c>
      <c r="YF44" s="321" t="s">
        <v>726</v>
      </c>
      <c r="YG44" s="320" t="s">
        <v>725</v>
      </c>
      <c r="YH44" s="321" t="s">
        <v>720</v>
      </c>
      <c r="YI44" s="322"/>
      <c r="YJ44" s="170"/>
      <c r="YK44" s="170"/>
      <c r="YL44" s="323" t="s">
        <v>20</v>
      </c>
      <c r="YM44" s="324">
        <v>0.4</v>
      </c>
      <c r="YN44" s="321" t="s">
        <v>726</v>
      </c>
      <c r="YO44" s="320" t="s">
        <v>725</v>
      </c>
      <c r="YP44" s="321" t="s">
        <v>720</v>
      </c>
      <c r="YQ44" s="322"/>
      <c r="YR44" s="170"/>
      <c r="YS44" s="170"/>
      <c r="YT44" s="323" t="s">
        <v>20</v>
      </c>
      <c r="YU44" s="324">
        <v>0.4</v>
      </c>
      <c r="YV44" s="321" t="s">
        <v>726</v>
      </c>
      <c r="YW44" s="320" t="s">
        <v>725</v>
      </c>
      <c r="YX44" s="321" t="s">
        <v>720</v>
      </c>
      <c r="YY44" s="322"/>
      <c r="YZ44" s="170"/>
      <c r="ZA44" s="170"/>
      <c r="ZB44" s="323" t="s">
        <v>20</v>
      </c>
      <c r="ZC44" s="324">
        <v>0.4</v>
      </c>
      <c r="ZD44" s="321" t="s">
        <v>726</v>
      </c>
      <c r="ZE44" s="320" t="s">
        <v>725</v>
      </c>
      <c r="ZF44" s="321" t="s">
        <v>720</v>
      </c>
      <c r="ZG44" s="322"/>
      <c r="ZH44" s="170"/>
      <c r="ZI44" s="170"/>
      <c r="ZJ44" s="323" t="s">
        <v>20</v>
      </c>
      <c r="ZK44" s="324">
        <v>0.4</v>
      </c>
      <c r="ZL44" s="321" t="s">
        <v>726</v>
      </c>
      <c r="ZM44" s="320" t="s">
        <v>725</v>
      </c>
      <c r="ZN44" s="321" t="s">
        <v>720</v>
      </c>
      <c r="ZO44" s="322"/>
      <c r="ZP44" s="170"/>
      <c r="ZQ44" s="170"/>
      <c r="ZR44" s="323" t="s">
        <v>20</v>
      </c>
      <c r="ZS44" s="324">
        <v>0.4</v>
      </c>
      <c r="ZT44" s="321" t="s">
        <v>726</v>
      </c>
      <c r="ZU44" s="320" t="s">
        <v>725</v>
      </c>
      <c r="ZV44" s="321" t="s">
        <v>720</v>
      </c>
      <c r="ZW44" s="322"/>
      <c r="ZX44" s="170"/>
      <c r="ZY44" s="170"/>
      <c r="ZZ44" s="323" t="s">
        <v>20</v>
      </c>
      <c r="AAA44" s="324">
        <v>0.4</v>
      </c>
      <c r="AAB44" s="321" t="s">
        <v>726</v>
      </c>
      <c r="AAC44" s="320" t="s">
        <v>725</v>
      </c>
      <c r="AAD44" s="321" t="s">
        <v>720</v>
      </c>
      <c r="AAE44" s="322"/>
      <c r="AAF44" s="170"/>
      <c r="AAG44" s="170"/>
      <c r="AAH44" s="323" t="s">
        <v>20</v>
      </c>
      <c r="AAI44" s="324">
        <v>0.4</v>
      </c>
      <c r="AAJ44" s="321" t="s">
        <v>726</v>
      </c>
      <c r="AAK44" s="320" t="s">
        <v>725</v>
      </c>
      <c r="AAL44" s="321" t="s">
        <v>720</v>
      </c>
      <c r="AAM44" s="322"/>
      <c r="AAN44" s="170"/>
      <c r="AAO44" s="170"/>
      <c r="AAP44" s="323" t="s">
        <v>20</v>
      </c>
      <c r="AAQ44" s="324">
        <v>0.4</v>
      </c>
      <c r="AAR44" s="321" t="s">
        <v>726</v>
      </c>
      <c r="AAS44" s="320" t="s">
        <v>725</v>
      </c>
      <c r="AAT44" s="321" t="s">
        <v>720</v>
      </c>
      <c r="AAU44" s="322"/>
      <c r="AAV44" s="170"/>
      <c r="AAW44" s="170"/>
      <c r="AAX44" s="323" t="s">
        <v>20</v>
      </c>
      <c r="AAY44" s="324">
        <v>0.4</v>
      </c>
      <c r="AAZ44" s="321" t="s">
        <v>726</v>
      </c>
      <c r="ABA44" s="320" t="s">
        <v>725</v>
      </c>
      <c r="ABB44" s="321" t="s">
        <v>720</v>
      </c>
      <c r="ABC44" s="322"/>
      <c r="ABD44" s="170"/>
      <c r="ABE44" s="170"/>
      <c r="ABF44" s="323" t="s">
        <v>20</v>
      </c>
      <c r="ABG44" s="324">
        <v>0.4</v>
      </c>
      <c r="ABH44" s="321" t="s">
        <v>726</v>
      </c>
      <c r="ABI44" s="320" t="s">
        <v>725</v>
      </c>
      <c r="ABJ44" s="321" t="s">
        <v>720</v>
      </c>
      <c r="ABK44" s="322"/>
      <c r="ABL44" s="170"/>
      <c r="ABM44" s="170"/>
      <c r="ABN44" s="323" t="s">
        <v>20</v>
      </c>
      <c r="ABO44" s="324">
        <v>0.4</v>
      </c>
      <c r="ABP44" s="321" t="s">
        <v>726</v>
      </c>
      <c r="ABQ44" s="320" t="s">
        <v>725</v>
      </c>
      <c r="ABR44" s="321" t="s">
        <v>720</v>
      </c>
      <c r="ABS44" s="322"/>
      <c r="ABT44" s="170"/>
      <c r="ABU44" s="170"/>
      <c r="ABV44" s="323" t="s">
        <v>20</v>
      </c>
      <c r="ABW44" s="324">
        <v>0.4</v>
      </c>
      <c r="ABX44" s="321" t="s">
        <v>726</v>
      </c>
      <c r="ABY44" s="320" t="s">
        <v>725</v>
      </c>
      <c r="ABZ44" s="321" t="s">
        <v>720</v>
      </c>
      <c r="ACA44" s="322"/>
      <c r="ACB44" s="170"/>
      <c r="ACC44" s="170"/>
      <c r="ACD44" s="323" t="s">
        <v>20</v>
      </c>
      <c r="ACE44" s="324">
        <v>0.4</v>
      </c>
      <c r="ACF44" s="321" t="s">
        <v>726</v>
      </c>
      <c r="ACG44" s="320" t="s">
        <v>725</v>
      </c>
      <c r="ACH44" s="321" t="s">
        <v>720</v>
      </c>
      <c r="ACI44" s="322"/>
      <c r="ACJ44" s="170"/>
      <c r="ACK44" s="170"/>
      <c r="ACL44" s="323" t="s">
        <v>20</v>
      </c>
      <c r="ACM44" s="324">
        <v>0.4</v>
      </c>
      <c r="ACN44" s="321" t="s">
        <v>726</v>
      </c>
      <c r="ACO44" s="320" t="s">
        <v>725</v>
      </c>
      <c r="ACP44" s="321" t="s">
        <v>720</v>
      </c>
      <c r="ACQ44" s="322"/>
      <c r="ACR44" s="170"/>
      <c r="ACS44" s="170"/>
      <c r="ACT44" s="323" t="s">
        <v>20</v>
      </c>
      <c r="ACU44" s="324">
        <v>0.4</v>
      </c>
      <c r="ACV44" s="321" t="s">
        <v>726</v>
      </c>
      <c r="ACW44" s="320" t="s">
        <v>725</v>
      </c>
      <c r="ACX44" s="321" t="s">
        <v>720</v>
      </c>
      <c r="ACY44" s="322"/>
      <c r="ACZ44" s="170"/>
      <c r="ADA44" s="170"/>
      <c r="ADB44" s="323" t="s">
        <v>20</v>
      </c>
      <c r="ADC44" s="324">
        <v>0.4</v>
      </c>
      <c r="ADD44" s="321" t="s">
        <v>726</v>
      </c>
      <c r="ADE44" s="320" t="s">
        <v>725</v>
      </c>
      <c r="ADF44" s="321" t="s">
        <v>720</v>
      </c>
      <c r="ADG44" s="322"/>
      <c r="ADH44" s="170"/>
      <c r="ADI44" s="170"/>
      <c r="ADJ44" s="323" t="s">
        <v>20</v>
      </c>
      <c r="ADK44" s="324">
        <v>0.4</v>
      </c>
      <c r="ADL44" s="321" t="s">
        <v>726</v>
      </c>
      <c r="ADM44" s="320" t="s">
        <v>725</v>
      </c>
      <c r="ADN44" s="321" t="s">
        <v>720</v>
      </c>
      <c r="ADO44" s="322"/>
      <c r="ADP44" s="170"/>
      <c r="ADQ44" s="170"/>
      <c r="ADR44" s="323" t="s">
        <v>20</v>
      </c>
      <c r="ADS44" s="324">
        <v>0.4</v>
      </c>
      <c r="ADT44" s="321" t="s">
        <v>726</v>
      </c>
      <c r="ADU44" s="320" t="s">
        <v>725</v>
      </c>
      <c r="ADV44" s="321" t="s">
        <v>720</v>
      </c>
      <c r="ADW44" s="322"/>
      <c r="ADX44" s="170"/>
      <c r="ADY44" s="170"/>
      <c r="ADZ44" s="323" t="s">
        <v>20</v>
      </c>
      <c r="AEA44" s="324">
        <v>0.4</v>
      </c>
      <c r="AEB44" s="321" t="s">
        <v>726</v>
      </c>
      <c r="AEC44" s="320" t="s">
        <v>725</v>
      </c>
      <c r="AED44" s="321" t="s">
        <v>720</v>
      </c>
      <c r="AEE44" s="322"/>
      <c r="AEF44" s="170"/>
      <c r="AEG44" s="170"/>
      <c r="AEH44" s="323" t="s">
        <v>20</v>
      </c>
      <c r="AEI44" s="324">
        <v>0.4</v>
      </c>
      <c r="AEJ44" s="321" t="s">
        <v>726</v>
      </c>
      <c r="AEK44" s="320" t="s">
        <v>725</v>
      </c>
      <c r="AEL44" s="321" t="s">
        <v>720</v>
      </c>
      <c r="AEM44" s="322"/>
      <c r="AEN44" s="170"/>
      <c r="AEO44" s="170"/>
      <c r="AEP44" s="323" t="s">
        <v>20</v>
      </c>
      <c r="AEQ44" s="324">
        <v>0.4</v>
      </c>
      <c r="AER44" s="321" t="s">
        <v>726</v>
      </c>
      <c r="AES44" s="320" t="s">
        <v>725</v>
      </c>
      <c r="AET44" s="321" t="s">
        <v>720</v>
      </c>
      <c r="AEU44" s="322"/>
      <c r="AEV44" s="170"/>
      <c r="AEW44" s="170"/>
      <c r="AEX44" s="323" t="s">
        <v>20</v>
      </c>
      <c r="AEY44" s="324">
        <v>0.4</v>
      </c>
      <c r="AEZ44" s="321" t="s">
        <v>726</v>
      </c>
      <c r="AFA44" s="320" t="s">
        <v>725</v>
      </c>
      <c r="AFB44" s="321" t="s">
        <v>720</v>
      </c>
      <c r="AFC44" s="322"/>
      <c r="AFD44" s="170"/>
      <c r="AFE44" s="170"/>
      <c r="AFF44" s="323" t="s">
        <v>20</v>
      </c>
      <c r="AFG44" s="324">
        <v>0.4</v>
      </c>
      <c r="AFH44" s="321" t="s">
        <v>726</v>
      </c>
      <c r="AFI44" s="320" t="s">
        <v>725</v>
      </c>
      <c r="AFJ44" s="321" t="s">
        <v>720</v>
      </c>
      <c r="AFK44" s="322"/>
      <c r="AFL44" s="170"/>
      <c r="AFM44" s="170"/>
      <c r="AFN44" s="323" t="s">
        <v>20</v>
      </c>
      <c r="AFO44" s="324">
        <v>0.4</v>
      </c>
      <c r="AFP44" s="321" t="s">
        <v>726</v>
      </c>
      <c r="AFQ44" s="320" t="s">
        <v>725</v>
      </c>
      <c r="AFR44" s="321" t="s">
        <v>720</v>
      </c>
      <c r="AFS44" s="322"/>
      <c r="AFT44" s="170"/>
      <c r="AFU44" s="170"/>
      <c r="AFV44" s="323" t="s">
        <v>20</v>
      </c>
      <c r="AFW44" s="324">
        <v>0.4</v>
      </c>
      <c r="AFX44" s="321" t="s">
        <v>726</v>
      </c>
      <c r="AFY44" s="320" t="s">
        <v>725</v>
      </c>
      <c r="AFZ44" s="321" t="s">
        <v>720</v>
      </c>
      <c r="AGA44" s="322"/>
      <c r="AGB44" s="170"/>
      <c r="AGC44" s="170"/>
      <c r="AGD44" s="323" t="s">
        <v>20</v>
      </c>
      <c r="AGE44" s="324">
        <v>0.4</v>
      </c>
      <c r="AGF44" s="321" t="s">
        <v>726</v>
      </c>
      <c r="AGG44" s="320" t="s">
        <v>725</v>
      </c>
      <c r="AGH44" s="321" t="s">
        <v>720</v>
      </c>
      <c r="AGI44" s="322"/>
      <c r="AGJ44" s="170"/>
      <c r="AGK44" s="170"/>
      <c r="AGL44" s="323" t="s">
        <v>20</v>
      </c>
      <c r="AGM44" s="324">
        <v>0.4</v>
      </c>
      <c r="AGN44" s="321" t="s">
        <v>726</v>
      </c>
      <c r="AGO44" s="320" t="s">
        <v>725</v>
      </c>
      <c r="AGP44" s="321" t="s">
        <v>720</v>
      </c>
      <c r="AGQ44" s="322"/>
      <c r="AGR44" s="170"/>
      <c r="AGS44" s="170"/>
      <c r="AGT44" s="323" t="s">
        <v>20</v>
      </c>
      <c r="AGU44" s="324">
        <v>0.4</v>
      </c>
      <c r="AGV44" s="321" t="s">
        <v>726</v>
      </c>
      <c r="AGW44" s="320" t="s">
        <v>725</v>
      </c>
      <c r="AGX44" s="321" t="s">
        <v>720</v>
      </c>
      <c r="AGY44" s="322"/>
      <c r="AGZ44" s="170"/>
      <c r="AHA44" s="170"/>
      <c r="AHB44" s="323" t="s">
        <v>20</v>
      </c>
      <c r="AHC44" s="324">
        <v>0.4</v>
      </c>
      <c r="AHD44" s="321" t="s">
        <v>726</v>
      </c>
      <c r="AHE44" s="320" t="s">
        <v>725</v>
      </c>
      <c r="AHF44" s="321" t="s">
        <v>720</v>
      </c>
      <c r="AHG44" s="322"/>
      <c r="AHH44" s="170"/>
      <c r="AHI44" s="170"/>
      <c r="AHJ44" s="323" t="s">
        <v>20</v>
      </c>
      <c r="AHK44" s="324">
        <v>0.4</v>
      </c>
      <c r="AHL44" s="321" t="s">
        <v>726</v>
      </c>
      <c r="AHM44" s="320" t="s">
        <v>725</v>
      </c>
      <c r="AHN44" s="321" t="s">
        <v>720</v>
      </c>
      <c r="AHO44" s="322"/>
      <c r="AHP44" s="170"/>
      <c r="AHQ44" s="170"/>
      <c r="AHR44" s="323" t="s">
        <v>20</v>
      </c>
      <c r="AHS44" s="324">
        <v>0.4</v>
      </c>
      <c r="AHT44" s="321" t="s">
        <v>726</v>
      </c>
      <c r="AHU44" s="320" t="s">
        <v>725</v>
      </c>
      <c r="AHV44" s="321" t="s">
        <v>720</v>
      </c>
      <c r="AHW44" s="322"/>
      <c r="AHX44" s="170"/>
      <c r="AHY44" s="170"/>
      <c r="AHZ44" s="323" t="s">
        <v>20</v>
      </c>
      <c r="AIA44" s="324">
        <v>0.4</v>
      </c>
      <c r="AIB44" s="321" t="s">
        <v>726</v>
      </c>
      <c r="AIC44" s="320" t="s">
        <v>725</v>
      </c>
      <c r="AID44" s="321" t="s">
        <v>720</v>
      </c>
      <c r="AIE44" s="322"/>
      <c r="AIF44" s="170"/>
      <c r="AIG44" s="170"/>
      <c r="AIH44" s="323" t="s">
        <v>20</v>
      </c>
      <c r="AII44" s="324">
        <v>0.4</v>
      </c>
      <c r="AIJ44" s="321" t="s">
        <v>726</v>
      </c>
      <c r="AIK44" s="320" t="s">
        <v>725</v>
      </c>
      <c r="AIL44" s="321" t="s">
        <v>720</v>
      </c>
      <c r="AIM44" s="322"/>
      <c r="AIN44" s="170"/>
      <c r="AIO44" s="170"/>
      <c r="AIP44" s="323" t="s">
        <v>20</v>
      </c>
      <c r="AIQ44" s="324">
        <v>0.4</v>
      </c>
      <c r="AIR44" s="321" t="s">
        <v>726</v>
      </c>
      <c r="AIS44" s="320" t="s">
        <v>725</v>
      </c>
      <c r="AIT44" s="321" t="s">
        <v>720</v>
      </c>
      <c r="AIU44" s="322"/>
      <c r="AIV44" s="170"/>
      <c r="AIW44" s="170"/>
      <c r="AIX44" s="323" t="s">
        <v>20</v>
      </c>
      <c r="AIY44" s="324">
        <v>0.4</v>
      </c>
      <c r="AIZ44" s="321" t="s">
        <v>726</v>
      </c>
      <c r="AJA44" s="320" t="s">
        <v>725</v>
      </c>
      <c r="AJB44" s="321" t="s">
        <v>720</v>
      </c>
      <c r="AJC44" s="322"/>
      <c r="AJD44" s="170"/>
      <c r="AJE44" s="170"/>
      <c r="AJF44" s="323" t="s">
        <v>20</v>
      </c>
      <c r="AJG44" s="324">
        <v>0.4</v>
      </c>
      <c r="AJH44" s="321" t="s">
        <v>726</v>
      </c>
      <c r="AJI44" s="320" t="s">
        <v>725</v>
      </c>
      <c r="AJJ44" s="321" t="s">
        <v>720</v>
      </c>
      <c r="AJK44" s="322"/>
      <c r="AJL44" s="170"/>
      <c r="AJM44" s="170"/>
      <c r="AJN44" s="323" t="s">
        <v>20</v>
      </c>
      <c r="AJO44" s="324">
        <v>0.4</v>
      </c>
      <c r="AJP44" s="321" t="s">
        <v>726</v>
      </c>
      <c r="AJQ44" s="320" t="s">
        <v>725</v>
      </c>
      <c r="AJR44" s="321" t="s">
        <v>720</v>
      </c>
      <c r="AJS44" s="322"/>
      <c r="AJT44" s="170"/>
      <c r="AJU44" s="170"/>
      <c r="AJV44" s="323" t="s">
        <v>20</v>
      </c>
      <c r="AJW44" s="324">
        <v>0.4</v>
      </c>
      <c r="AJX44" s="321" t="s">
        <v>726</v>
      </c>
      <c r="AJY44" s="320" t="s">
        <v>725</v>
      </c>
      <c r="AJZ44" s="321" t="s">
        <v>720</v>
      </c>
      <c r="AKA44" s="322"/>
      <c r="AKB44" s="170"/>
      <c r="AKC44" s="170"/>
      <c r="AKD44" s="323" t="s">
        <v>20</v>
      </c>
      <c r="AKE44" s="324">
        <v>0.4</v>
      </c>
      <c r="AKF44" s="321" t="s">
        <v>726</v>
      </c>
      <c r="AKG44" s="320" t="s">
        <v>725</v>
      </c>
      <c r="AKH44" s="321" t="s">
        <v>720</v>
      </c>
      <c r="AKI44" s="322"/>
      <c r="AKJ44" s="170"/>
      <c r="AKK44" s="170"/>
      <c r="AKL44" s="323" t="s">
        <v>20</v>
      </c>
      <c r="AKM44" s="324">
        <v>0.4</v>
      </c>
      <c r="AKN44" s="321" t="s">
        <v>726</v>
      </c>
      <c r="AKO44" s="320" t="s">
        <v>725</v>
      </c>
      <c r="AKP44" s="321" t="s">
        <v>720</v>
      </c>
      <c r="AKQ44" s="322"/>
      <c r="AKR44" s="170"/>
      <c r="AKS44" s="170"/>
      <c r="AKT44" s="323" t="s">
        <v>20</v>
      </c>
      <c r="AKU44" s="324">
        <v>0.4</v>
      </c>
      <c r="AKV44" s="321" t="s">
        <v>726</v>
      </c>
      <c r="AKW44" s="320" t="s">
        <v>725</v>
      </c>
      <c r="AKX44" s="321" t="s">
        <v>720</v>
      </c>
      <c r="AKY44" s="322"/>
      <c r="AKZ44" s="170"/>
      <c r="ALA44" s="170"/>
      <c r="ALB44" s="323" t="s">
        <v>20</v>
      </c>
      <c r="ALC44" s="324">
        <v>0.4</v>
      </c>
      <c r="ALD44" s="321" t="s">
        <v>726</v>
      </c>
      <c r="ALE44" s="320" t="s">
        <v>725</v>
      </c>
      <c r="ALF44" s="321" t="s">
        <v>720</v>
      </c>
      <c r="ALG44" s="322"/>
      <c r="ALH44" s="170"/>
      <c r="ALI44" s="170"/>
      <c r="ALJ44" s="323" t="s">
        <v>20</v>
      </c>
      <c r="ALK44" s="324">
        <v>0.4</v>
      </c>
      <c r="ALL44" s="321" t="s">
        <v>726</v>
      </c>
      <c r="ALM44" s="320" t="s">
        <v>725</v>
      </c>
      <c r="ALN44" s="321" t="s">
        <v>720</v>
      </c>
      <c r="ALO44" s="322"/>
      <c r="ALP44" s="170"/>
      <c r="ALQ44" s="170"/>
      <c r="ALR44" s="323" t="s">
        <v>20</v>
      </c>
      <c r="ALS44" s="324">
        <v>0.4</v>
      </c>
      <c r="ALT44" s="321" t="s">
        <v>726</v>
      </c>
      <c r="ALU44" s="320" t="s">
        <v>725</v>
      </c>
      <c r="ALV44" s="321" t="s">
        <v>720</v>
      </c>
      <c r="ALW44" s="322"/>
      <c r="ALX44" s="170"/>
      <c r="ALY44" s="170"/>
      <c r="ALZ44" s="323" t="s">
        <v>20</v>
      </c>
      <c r="AMA44" s="324">
        <v>0.4</v>
      </c>
      <c r="AMB44" s="321" t="s">
        <v>726</v>
      </c>
      <c r="AMC44" s="320" t="s">
        <v>725</v>
      </c>
      <c r="AMD44" s="321" t="s">
        <v>720</v>
      </c>
      <c r="AME44" s="322"/>
      <c r="AMF44" s="170"/>
      <c r="AMG44" s="170"/>
      <c r="AMH44" s="323" t="s">
        <v>20</v>
      </c>
      <c r="AMI44" s="324">
        <v>0.4</v>
      </c>
      <c r="AMJ44" s="321" t="s">
        <v>726</v>
      </c>
      <c r="AMK44" s="320" t="s">
        <v>725</v>
      </c>
      <c r="AML44" s="321" t="s">
        <v>720</v>
      </c>
      <c r="AMM44" s="322"/>
      <c r="AMN44" s="170"/>
      <c r="AMO44" s="170"/>
      <c r="AMP44" s="323" t="s">
        <v>20</v>
      </c>
      <c r="AMQ44" s="324">
        <v>0.4</v>
      </c>
      <c r="AMR44" s="321" t="s">
        <v>726</v>
      </c>
      <c r="AMS44" s="320" t="s">
        <v>725</v>
      </c>
      <c r="AMT44" s="321" t="s">
        <v>720</v>
      </c>
      <c r="AMU44" s="322"/>
      <c r="AMV44" s="170"/>
      <c r="AMW44" s="170"/>
      <c r="AMX44" s="323" t="s">
        <v>20</v>
      </c>
      <c r="AMY44" s="324">
        <v>0.4</v>
      </c>
      <c r="AMZ44" s="321" t="s">
        <v>726</v>
      </c>
      <c r="ANA44" s="320" t="s">
        <v>725</v>
      </c>
      <c r="ANB44" s="321" t="s">
        <v>720</v>
      </c>
      <c r="ANC44" s="322"/>
      <c r="AND44" s="170"/>
      <c r="ANE44" s="170"/>
      <c r="ANF44" s="323" t="s">
        <v>20</v>
      </c>
      <c r="ANG44" s="324">
        <v>0.4</v>
      </c>
      <c r="ANH44" s="321" t="s">
        <v>726</v>
      </c>
      <c r="ANI44" s="320" t="s">
        <v>725</v>
      </c>
      <c r="ANJ44" s="321" t="s">
        <v>720</v>
      </c>
      <c r="ANK44" s="322"/>
      <c r="ANL44" s="170"/>
      <c r="ANM44" s="170"/>
      <c r="ANN44" s="323" t="s">
        <v>20</v>
      </c>
      <c r="ANO44" s="324">
        <v>0.4</v>
      </c>
      <c r="ANP44" s="321" t="s">
        <v>726</v>
      </c>
      <c r="ANQ44" s="320" t="s">
        <v>725</v>
      </c>
      <c r="ANR44" s="321" t="s">
        <v>720</v>
      </c>
      <c r="ANS44" s="322"/>
      <c r="ANT44" s="170"/>
      <c r="ANU44" s="170"/>
      <c r="ANV44" s="323" t="s">
        <v>20</v>
      </c>
      <c r="ANW44" s="324">
        <v>0.4</v>
      </c>
      <c r="ANX44" s="321" t="s">
        <v>726</v>
      </c>
      <c r="ANY44" s="320" t="s">
        <v>725</v>
      </c>
      <c r="ANZ44" s="321" t="s">
        <v>720</v>
      </c>
      <c r="AOA44" s="322"/>
      <c r="AOB44" s="170"/>
      <c r="AOC44" s="170"/>
      <c r="AOD44" s="323" t="s">
        <v>20</v>
      </c>
      <c r="AOE44" s="324">
        <v>0.4</v>
      </c>
      <c r="AOF44" s="321" t="s">
        <v>726</v>
      </c>
      <c r="AOG44" s="320" t="s">
        <v>725</v>
      </c>
      <c r="AOH44" s="321" t="s">
        <v>720</v>
      </c>
      <c r="AOI44" s="322"/>
      <c r="AOJ44" s="170"/>
      <c r="AOK44" s="170"/>
      <c r="AOL44" s="323" t="s">
        <v>20</v>
      </c>
      <c r="AOM44" s="324">
        <v>0.4</v>
      </c>
      <c r="AON44" s="321" t="s">
        <v>726</v>
      </c>
      <c r="AOO44" s="320" t="s">
        <v>725</v>
      </c>
      <c r="AOP44" s="321" t="s">
        <v>720</v>
      </c>
      <c r="AOQ44" s="322"/>
      <c r="AOR44" s="170"/>
      <c r="AOS44" s="170"/>
      <c r="AOT44" s="323" t="s">
        <v>20</v>
      </c>
      <c r="AOU44" s="324">
        <v>0.4</v>
      </c>
      <c r="AOV44" s="321" t="s">
        <v>726</v>
      </c>
      <c r="AOW44" s="320" t="s">
        <v>725</v>
      </c>
      <c r="AOX44" s="321" t="s">
        <v>720</v>
      </c>
      <c r="AOY44" s="322"/>
      <c r="AOZ44" s="170"/>
      <c r="APA44" s="170"/>
      <c r="APB44" s="323" t="s">
        <v>20</v>
      </c>
      <c r="APC44" s="324">
        <v>0.4</v>
      </c>
      <c r="APD44" s="321" t="s">
        <v>726</v>
      </c>
      <c r="APE44" s="320" t="s">
        <v>725</v>
      </c>
      <c r="APF44" s="321" t="s">
        <v>720</v>
      </c>
      <c r="APG44" s="322"/>
      <c r="APH44" s="170"/>
      <c r="API44" s="170"/>
      <c r="APJ44" s="323" t="s">
        <v>20</v>
      </c>
      <c r="APK44" s="324">
        <v>0.4</v>
      </c>
      <c r="APL44" s="321" t="s">
        <v>726</v>
      </c>
      <c r="APM44" s="320" t="s">
        <v>725</v>
      </c>
      <c r="APN44" s="321" t="s">
        <v>720</v>
      </c>
      <c r="APO44" s="322"/>
      <c r="APP44" s="170"/>
      <c r="APQ44" s="170"/>
      <c r="APR44" s="323" t="s">
        <v>20</v>
      </c>
      <c r="APS44" s="324">
        <v>0.4</v>
      </c>
      <c r="APT44" s="321" t="s">
        <v>726</v>
      </c>
      <c r="APU44" s="320" t="s">
        <v>725</v>
      </c>
      <c r="APV44" s="321" t="s">
        <v>720</v>
      </c>
      <c r="APW44" s="322"/>
      <c r="APX44" s="170"/>
      <c r="APY44" s="170"/>
      <c r="APZ44" s="323" t="s">
        <v>20</v>
      </c>
      <c r="AQA44" s="324">
        <v>0.4</v>
      </c>
      <c r="AQB44" s="321" t="s">
        <v>726</v>
      </c>
      <c r="AQC44" s="320" t="s">
        <v>725</v>
      </c>
      <c r="AQD44" s="321" t="s">
        <v>720</v>
      </c>
      <c r="AQE44" s="322"/>
      <c r="AQF44" s="170"/>
      <c r="AQG44" s="170"/>
      <c r="AQH44" s="323" t="s">
        <v>20</v>
      </c>
      <c r="AQI44" s="324">
        <v>0.4</v>
      </c>
      <c r="AQJ44" s="321" t="s">
        <v>726</v>
      </c>
      <c r="AQK44" s="320" t="s">
        <v>725</v>
      </c>
      <c r="AQL44" s="321" t="s">
        <v>720</v>
      </c>
      <c r="AQM44" s="322"/>
      <c r="AQN44" s="170"/>
      <c r="AQO44" s="170"/>
      <c r="AQP44" s="323" t="s">
        <v>20</v>
      </c>
      <c r="AQQ44" s="324">
        <v>0.4</v>
      </c>
      <c r="AQR44" s="321" t="s">
        <v>726</v>
      </c>
      <c r="AQS44" s="320" t="s">
        <v>725</v>
      </c>
      <c r="AQT44" s="321" t="s">
        <v>720</v>
      </c>
      <c r="AQU44" s="322"/>
      <c r="AQV44" s="170"/>
      <c r="AQW44" s="170"/>
      <c r="AQX44" s="323" t="s">
        <v>20</v>
      </c>
      <c r="AQY44" s="324">
        <v>0.4</v>
      </c>
      <c r="AQZ44" s="321" t="s">
        <v>726</v>
      </c>
      <c r="ARA44" s="320" t="s">
        <v>725</v>
      </c>
      <c r="ARB44" s="321" t="s">
        <v>720</v>
      </c>
      <c r="ARC44" s="322"/>
      <c r="ARD44" s="170"/>
      <c r="ARE44" s="170"/>
      <c r="ARF44" s="323" t="s">
        <v>20</v>
      </c>
      <c r="ARG44" s="324">
        <v>0.4</v>
      </c>
      <c r="ARH44" s="321" t="s">
        <v>726</v>
      </c>
      <c r="ARI44" s="320" t="s">
        <v>725</v>
      </c>
      <c r="ARJ44" s="321" t="s">
        <v>720</v>
      </c>
      <c r="ARK44" s="322"/>
      <c r="ARL44" s="170"/>
      <c r="ARM44" s="170"/>
      <c r="ARN44" s="323" t="s">
        <v>20</v>
      </c>
      <c r="ARO44" s="324">
        <v>0.4</v>
      </c>
      <c r="ARP44" s="321" t="s">
        <v>726</v>
      </c>
      <c r="ARQ44" s="320" t="s">
        <v>725</v>
      </c>
      <c r="ARR44" s="321" t="s">
        <v>720</v>
      </c>
      <c r="ARS44" s="322"/>
      <c r="ART44" s="170"/>
      <c r="ARU44" s="170"/>
      <c r="ARV44" s="323" t="s">
        <v>20</v>
      </c>
      <c r="ARW44" s="324">
        <v>0.4</v>
      </c>
      <c r="ARX44" s="321" t="s">
        <v>726</v>
      </c>
      <c r="ARY44" s="320" t="s">
        <v>725</v>
      </c>
      <c r="ARZ44" s="321" t="s">
        <v>720</v>
      </c>
      <c r="ASA44" s="322"/>
      <c r="ASB44" s="170"/>
      <c r="ASC44" s="170"/>
      <c r="ASD44" s="323" t="s">
        <v>20</v>
      </c>
      <c r="ASE44" s="324">
        <v>0.4</v>
      </c>
      <c r="ASF44" s="321" t="s">
        <v>726</v>
      </c>
      <c r="ASG44" s="320" t="s">
        <v>725</v>
      </c>
      <c r="ASH44" s="321" t="s">
        <v>720</v>
      </c>
      <c r="ASI44" s="322"/>
      <c r="ASJ44" s="170"/>
      <c r="ASK44" s="170"/>
      <c r="ASL44" s="323" t="s">
        <v>20</v>
      </c>
      <c r="ASM44" s="324">
        <v>0.4</v>
      </c>
      <c r="ASN44" s="321" t="s">
        <v>726</v>
      </c>
      <c r="ASO44" s="320" t="s">
        <v>725</v>
      </c>
      <c r="ASP44" s="321" t="s">
        <v>720</v>
      </c>
      <c r="ASQ44" s="322"/>
      <c r="ASR44" s="170"/>
      <c r="ASS44" s="170"/>
      <c r="AST44" s="323" t="s">
        <v>20</v>
      </c>
      <c r="ASU44" s="324">
        <v>0.4</v>
      </c>
      <c r="ASV44" s="321" t="s">
        <v>726</v>
      </c>
      <c r="ASW44" s="320" t="s">
        <v>725</v>
      </c>
      <c r="ASX44" s="321" t="s">
        <v>720</v>
      </c>
      <c r="ASY44" s="322"/>
      <c r="ASZ44" s="170"/>
      <c r="ATA44" s="170"/>
      <c r="ATB44" s="323" t="s">
        <v>20</v>
      </c>
      <c r="ATC44" s="324">
        <v>0.4</v>
      </c>
      <c r="ATD44" s="321" t="s">
        <v>726</v>
      </c>
      <c r="ATE44" s="320" t="s">
        <v>725</v>
      </c>
      <c r="ATF44" s="321" t="s">
        <v>720</v>
      </c>
      <c r="ATG44" s="322"/>
      <c r="ATH44" s="170"/>
      <c r="ATI44" s="170"/>
      <c r="ATJ44" s="323" t="s">
        <v>20</v>
      </c>
      <c r="ATK44" s="324">
        <v>0.4</v>
      </c>
      <c r="ATL44" s="321" t="s">
        <v>726</v>
      </c>
      <c r="ATM44" s="320" t="s">
        <v>725</v>
      </c>
      <c r="ATN44" s="321" t="s">
        <v>720</v>
      </c>
      <c r="ATO44" s="322"/>
      <c r="ATP44" s="170"/>
      <c r="ATQ44" s="170"/>
      <c r="ATR44" s="323" t="s">
        <v>20</v>
      </c>
      <c r="ATS44" s="324">
        <v>0.4</v>
      </c>
      <c r="ATT44" s="321" t="s">
        <v>726</v>
      </c>
      <c r="ATU44" s="320" t="s">
        <v>725</v>
      </c>
      <c r="ATV44" s="321" t="s">
        <v>720</v>
      </c>
      <c r="ATW44" s="322"/>
      <c r="ATX44" s="170"/>
      <c r="ATY44" s="170"/>
      <c r="ATZ44" s="323" t="s">
        <v>20</v>
      </c>
      <c r="AUA44" s="324">
        <v>0.4</v>
      </c>
      <c r="AUB44" s="321" t="s">
        <v>726</v>
      </c>
      <c r="AUC44" s="320" t="s">
        <v>725</v>
      </c>
      <c r="AUD44" s="321" t="s">
        <v>720</v>
      </c>
      <c r="AUE44" s="322"/>
      <c r="AUF44" s="170"/>
      <c r="AUG44" s="170"/>
      <c r="AUH44" s="323" t="s">
        <v>20</v>
      </c>
      <c r="AUI44" s="324">
        <v>0.4</v>
      </c>
      <c r="AUJ44" s="321" t="s">
        <v>726</v>
      </c>
      <c r="AUK44" s="320" t="s">
        <v>725</v>
      </c>
      <c r="AUL44" s="321" t="s">
        <v>720</v>
      </c>
      <c r="AUM44" s="322"/>
      <c r="AUN44" s="170"/>
      <c r="AUO44" s="170"/>
      <c r="AUP44" s="323" t="s">
        <v>20</v>
      </c>
      <c r="AUQ44" s="324">
        <v>0.4</v>
      </c>
      <c r="AUR44" s="321" t="s">
        <v>726</v>
      </c>
      <c r="AUS44" s="320" t="s">
        <v>725</v>
      </c>
      <c r="AUT44" s="321" t="s">
        <v>720</v>
      </c>
      <c r="AUU44" s="322"/>
      <c r="AUV44" s="170"/>
      <c r="AUW44" s="170"/>
      <c r="AUX44" s="323" t="s">
        <v>20</v>
      </c>
      <c r="AUY44" s="324">
        <v>0.4</v>
      </c>
      <c r="AUZ44" s="321" t="s">
        <v>726</v>
      </c>
      <c r="AVA44" s="320" t="s">
        <v>725</v>
      </c>
      <c r="AVB44" s="321" t="s">
        <v>720</v>
      </c>
      <c r="AVC44" s="322"/>
      <c r="AVD44" s="170"/>
      <c r="AVE44" s="170"/>
      <c r="AVF44" s="323" t="s">
        <v>20</v>
      </c>
      <c r="AVG44" s="324">
        <v>0.4</v>
      </c>
      <c r="AVH44" s="321" t="s">
        <v>726</v>
      </c>
      <c r="AVI44" s="320" t="s">
        <v>725</v>
      </c>
      <c r="AVJ44" s="321" t="s">
        <v>720</v>
      </c>
      <c r="AVK44" s="322"/>
      <c r="AVL44" s="170"/>
      <c r="AVM44" s="170"/>
      <c r="AVN44" s="323" t="s">
        <v>20</v>
      </c>
      <c r="AVO44" s="324">
        <v>0.4</v>
      </c>
      <c r="AVP44" s="321" t="s">
        <v>726</v>
      </c>
      <c r="AVQ44" s="320" t="s">
        <v>725</v>
      </c>
      <c r="AVR44" s="321" t="s">
        <v>720</v>
      </c>
      <c r="AVS44" s="322"/>
      <c r="AVT44" s="170"/>
      <c r="AVU44" s="170"/>
      <c r="AVV44" s="323" t="s">
        <v>20</v>
      </c>
      <c r="AVW44" s="324">
        <v>0.4</v>
      </c>
      <c r="AVX44" s="321" t="s">
        <v>726</v>
      </c>
      <c r="AVY44" s="320" t="s">
        <v>725</v>
      </c>
      <c r="AVZ44" s="321" t="s">
        <v>720</v>
      </c>
      <c r="AWA44" s="322"/>
      <c r="AWB44" s="170"/>
      <c r="AWC44" s="170"/>
      <c r="AWD44" s="323" t="s">
        <v>20</v>
      </c>
      <c r="AWE44" s="324">
        <v>0.4</v>
      </c>
      <c r="AWF44" s="321" t="s">
        <v>726</v>
      </c>
      <c r="AWG44" s="320" t="s">
        <v>725</v>
      </c>
      <c r="AWH44" s="321" t="s">
        <v>720</v>
      </c>
      <c r="AWI44" s="322"/>
      <c r="AWJ44" s="170"/>
      <c r="AWK44" s="170"/>
      <c r="AWL44" s="323" t="s">
        <v>20</v>
      </c>
      <c r="AWM44" s="324">
        <v>0.4</v>
      </c>
      <c r="AWN44" s="321" t="s">
        <v>726</v>
      </c>
      <c r="AWO44" s="320" t="s">
        <v>725</v>
      </c>
      <c r="AWP44" s="321" t="s">
        <v>720</v>
      </c>
      <c r="AWQ44" s="322"/>
      <c r="AWR44" s="170"/>
      <c r="AWS44" s="170"/>
      <c r="AWT44" s="323" t="s">
        <v>20</v>
      </c>
      <c r="AWU44" s="324">
        <v>0.4</v>
      </c>
      <c r="AWV44" s="321" t="s">
        <v>726</v>
      </c>
      <c r="AWW44" s="320" t="s">
        <v>725</v>
      </c>
      <c r="AWX44" s="321" t="s">
        <v>720</v>
      </c>
      <c r="AWY44" s="322"/>
      <c r="AWZ44" s="170"/>
      <c r="AXA44" s="170"/>
      <c r="AXB44" s="323" t="s">
        <v>20</v>
      </c>
      <c r="AXC44" s="324">
        <v>0.4</v>
      </c>
      <c r="AXD44" s="321" t="s">
        <v>726</v>
      </c>
      <c r="AXE44" s="320" t="s">
        <v>725</v>
      </c>
      <c r="AXF44" s="321" t="s">
        <v>720</v>
      </c>
      <c r="AXG44" s="322"/>
      <c r="AXH44" s="170"/>
      <c r="AXI44" s="170"/>
      <c r="AXJ44" s="323" t="s">
        <v>20</v>
      </c>
      <c r="AXK44" s="324">
        <v>0.4</v>
      </c>
      <c r="AXL44" s="321" t="s">
        <v>726</v>
      </c>
      <c r="AXM44" s="320" t="s">
        <v>725</v>
      </c>
      <c r="AXN44" s="321" t="s">
        <v>720</v>
      </c>
      <c r="AXO44" s="322"/>
      <c r="AXP44" s="170"/>
      <c r="AXQ44" s="170"/>
      <c r="AXR44" s="323" t="s">
        <v>20</v>
      </c>
      <c r="AXS44" s="324">
        <v>0.4</v>
      </c>
      <c r="AXT44" s="321" t="s">
        <v>726</v>
      </c>
      <c r="AXU44" s="320" t="s">
        <v>725</v>
      </c>
      <c r="AXV44" s="321" t="s">
        <v>720</v>
      </c>
      <c r="AXW44" s="322"/>
      <c r="AXX44" s="170"/>
      <c r="AXY44" s="170"/>
      <c r="AXZ44" s="323" t="s">
        <v>20</v>
      </c>
      <c r="AYA44" s="324">
        <v>0.4</v>
      </c>
      <c r="AYB44" s="321" t="s">
        <v>726</v>
      </c>
      <c r="AYC44" s="320" t="s">
        <v>725</v>
      </c>
      <c r="AYD44" s="321" t="s">
        <v>720</v>
      </c>
      <c r="AYE44" s="322"/>
      <c r="AYF44" s="170"/>
      <c r="AYG44" s="170"/>
      <c r="AYH44" s="323" t="s">
        <v>20</v>
      </c>
      <c r="AYI44" s="324">
        <v>0.4</v>
      </c>
      <c r="AYJ44" s="321" t="s">
        <v>726</v>
      </c>
      <c r="AYK44" s="320" t="s">
        <v>725</v>
      </c>
      <c r="AYL44" s="321" t="s">
        <v>720</v>
      </c>
      <c r="AYM44" s="322"/>
      <c r="AYN44" s="170"/>
      <c r="AYO44" s="170"/>
      <c r="AYP44" s="323" t="s">
        <v>20</v>
      </c>
      <c r="AYQ44" s="324">
        <v>0.4</v>
      </c>
      <c r="AYR44" s="321" t="s">
        <v>726</v>
      </c>
      <c r="AYS44" s="320" t="s">
        <v>725</v>
      </c>
      <c r="AYT44" s="321" t="s">
        <v>720</v>
      </c>
      <c r="AYU44" s="322"/>
      <c r="AYV44" s="170"/>
      <c r="AYW44" s="170"/>
      <c r="AYX44" s="323" t="s">
        <v>20</v>
      </c>
      <c r="AYY44" s="324">
        <v>0.4</v>
      </c>
      <c r="AYZ44" s="321" t="s">
        <v>726</v>
      </c>
      <c r="AZA44" s="320" t="s">
        <v>725</v>
      </c>
      <c r="AZB44" s="321" t="s">
        <v>720</v>
      </c>
      <c r="AZC44" s="322"/>
      <c r="AZD44" s="170"/>
      <c r="AZE44" s="170"/>
      <c r="AZF44" s="323" t="s">
        <v>20</v>
      </c>
      <c r="AZG44" s="324">
        <v>0.4</v>
      </c>
      <c r="AZH44" s="321" t="s">
        <v>726</v>
      </c>
      <c r="AZI44" s="320" t="s">
        <v>725</v>
      </c>
      <c r="AZJ44" s="321" t="s">
        <v>720</v>
      </c>
      <c r="AZK44" s="322"/>
      <c r="AZL44" s="170"/>
      <c r="AZM44" s="170"/>
      <c r="AZN44" s="323" t="s">
        <v>20</v>
      </c>
      <c r="AZO44" s="324">
        <v>0.4</v>
      </c>
      <c r="AZP44" s="321" t="s">
        <v>726</v>
      </c>
      <c r="AZQ44" s="320" t="s">
        <v>725</v>
      </c>
      <c r="AZR44" s="321" t="s">
        <v>720</v>
      </c>
      <c r="AZS44" s="322"/>
      <c r="AZT44" s="170"/>
      <c r="AZU44" s="170"/>
      <c r="AZV44" s="323" t="s">
        <v>20</v>
      </c>
      <c r="AZW44" s="324">
        <v>0.4</v>
      </c>
      <c r="AZX44" s="321" t="s">
        <v>726</v>
      </c>
      <c r="AZY44" s="320" t="s">
        <v>725</v>
      </c>
      <c r="AZZ44" s="321" t="s">
        <v>720</v>
      </c>
      <c r="BAA44" s="322"/>
      <c r="BAB44" s="170"/>
      <c r="BAC44" s="170"/>
      <c r="BAD44" s="323" t="s">
        <v>20</v>
      </c>
      <c r="BAE44" s="324">
        <v>0.4</v>
      </c>
      <c r="BAF44" s="321" t="s">
        <v>726</v>
      </c>
      <c r="BAG44" s="320" t="s">
        <v>725</v>
      </c>
      <c r="BAH44" s="321" t="s">
        <v>720</v>
      </c>
      <c r="BAI44" s="322"/>
      <c r="BAJ44" s="170"/>
      <c r="BAK44" s="170"/>
      <c r="BAL44" s="323" t="s">
        <v>20</v>
      </c>
      <c r="BAM44" s="324">
        <v>0.4</v>
      </c>
      <c r="BAN44" s="321" t="s">
        <v>726</v>
      </c>
      <c r="BAO44" s="320" t="s">
        <v>725</v>
      </c>
      <c r="BAP44" s="321" t="s">
        <v>720</v>
      </c>
      <c r="BAQ44" s="322"/>
      <c r="BAR44" s="170"/>
      <c r="BAS44" s="170"/>
      <c r="BAT44" s="323" t="s">
        <v>20</v>
      </c>
      <c r="BAU44" s="324">
        <v>0.4</v>
      </c>
      <c r="BAV44" s="321" t="s">
        <v>726</v>
      </c>
      <c r="BAW44" s="320" t="s">
        <v>725</v>
      </c>
      <c r="BAX44" s="321" t="s">
        <v>720</v>
      </c>
      <c r="BAY44" s="322"/>
      <c r="BAZ44" s="170"/>
      <c r="BBA44" s="170"/>
      <c r="BBB44" s="323" t="s">
        <v>20</v>
      </c>
      <c r="BBC44" s="324">
        <v>0.4</v>
      </c>
      <c r="BBD44" s="321" t="s">
        <v>726</v>
      </c>
      <c r="BBE44" s="320" t="s">
        <v>725</v>
      </c>
      <c r="BBF44" s="321" t="s">
        <v>720</v>
      </c>
      <c r="BBG44" s="322"/>
      <c r="BBH44" s="170"/>
      <c r="BBI44" s="170"/>
      <c r="BBJ44" s="323" t="s">
        <v>20</v>
      </c>
      <c r="BBK44" s="324">
        <v>0.4</v>
      </c>
      <c r="BBL44" s="321" t="s">
        <v>726</v>
      </c>
      <c r="BBM44" s="320" t="s">
        <v>725</v>
      </c>
      <c r="BBN44" s="321" t="s">
        <v>720</v>
      </c>
      <c r="BBO44" s="322"/>
      <c r="BBP44" s="170"/>
      <c r="BBQ44" s="170"/>
      <c r="BBR44" s="323" t="s">
        <v>20</v>
      </c>
      <c r="BBS44" s="324">
        <v>0.4</v>
      </c>
      <c r="BBT44" s="321" t="s">
        <v>726</v>
      </c>
      <c r="BBU44" s="320" t="s">
        <v>725</v>
      </c>
      <c r="BBV44" s="321" t="s">
        <v>720</v>
      </c>
      <c r="BBW44" s="322"/>
      <c r="BBX44" s="170"/>
      <c r="BBY44" s="170"/>
      <c r="BBZ44" s="323" t="s">
        <v>20</v>
      </c>
      <c r="BCA44" s="324">
        <v>0.4</v>
      </c>
      <c r="BCB44" s="321" t="s">
        <v>726</v>
      </c>
      <c r="BCC44" s="320" t="s">
        <v>725</v>
      </c>
      <c r="BCD44" s="321" t="s">
        <v>720</v>
      </c>
      <c r="BCE44" s="322"/>
      <c r="BCF44" s="170"/>
      <c r="BCG44" s="170"/>
      <c r="BCH44" s="323" t="s">
        <v>20</v>
      </c>
      <c r="BCI44" s="324">
        <v>0.4</v>
      </c>
      <c r="BCJ44" s="321" t="s">
        <v>726</v>
      </c>
      <c r="BCK44" s="320" t="s">
        <v>725</v>
      </c>
      <c r="BCL44" s="321" t="s">
        <v>720</v>
      </c>
      <c r="BCM44" s="322"/>
      <c r="BCN44" s="170"/>
      <c r="BCO44" s="170"/>
      <c r="BCP44" s="323" t="s">
        <v>20</v>
      </c>
      <c r="BCQ44" s="324">
        <v>0.4</v>
      </c>
      <c r="BCR44" s="321" t="s">
        <v>726</v>
      </c>
      <c r="BCS44" s="320" t="s">
        <v>725</v>
      </c>
      <c r="BCT44" s="321" t="s">
        <v>720</v>
      </c>
      <c r="BCU44" s="322"/>
      <c r="BCV44" s="170"/>
      <c r="BCW44" s="170"/>
      <c r="BCX44" s="323" t="s">
        <v>20</v>
      </c>
      <c r="BCY44" s="324">
        <v>0.4</v>
      </c>
      <c r="BCZ44" s="321" t="s">
        <v>726</v>
      </c>
      <c r="BDA44" s="320" t="s">
        <v>725</v>
      </c>
      <c r="BDB44" s="321" t="s">
        <v>720</v>
      </c>
      <c r="BDC44" s="322"/>
      <c r="BDD44" s="170"/>
      <c r="BDE44" s="170"/>
      <c r="BDF44" s="323" t="s">
        <v>20</v>
      </c>
      <c r="BDG44" s="324">
        <v>0.4</v>
      </c>
      <c r="BDH44" s="321" t="s">
        <v>726</v>
      </c>
      <c r="BDI44" s="320" t="s">
        <v>725</v>
      </c>
      <c r="BDJ44" s="321" t="s">
        <v>720</v>
      </c>
      <c r="BDK44" s="322"/>
      <c r="BDL44" s="170"/>
      <c r="BDM44" s="170"/>
      <c r="BDN44" s="323" t="s">
        <v>20</v>
      </c>
      <c r="BDO44" s="324">
        <v>0.4</v>
      </c>
      <c r="BDP44" s="321" t="s">
        <v>726</v>
      </c>
      <c r="BDQ44" s="320" t="s">
        <v>725</v>
      </c>
      <c r="BDR44" s="321" t="s">
        <v>720</v>
      </c>
      <c r="BDS44" s="322"/>
      <c r="BDT44" s="170"/>
      <c r="BDU44" s="170"/>
      <c r="BDV44" s="323" t="s">
        <v>20</v>
      </c>
      <c r="BDW44" s="324">
        <v>0.4</v>
      </c>
      <c r="BDX44" s="321" t="s">
        <v>726</v>
      </c>
      <c r="BDY44" s="320" t="s">
        <v>725</v>
      </c>
      <c r="BDZ44" s="321" t="s">
        <v>720</v>
      </c>
      <c r="BEA44" s="322"/>
      <c r="BEB44" s="170"/>
      <c r="BEC44" s="170"/>
      <c r="BED44" s="323" t="s">
        <v>20</v>
      </c>
      <c r="BEE44" s="324">
        <v>0.4</v>
      </c>
      <c r="BEF44" s="321" t="s">
        <v>726</v>
      </c>
      <c r="BEG44" s="320" t="s">
        <v>725</v>
      </c>
      <c r="BEH44" s="321" t="s">
        <v>720</v>
      </c>
      <c r="BEI44" s="322"/>
      <c r="BEJ44" s="170"/>
      <c r="BEK44" s="170"/>
      <c r="BEL44" s="323" t="s">
        <v>20</v>
      </c>
      <c r="BEM44" s="324">
        <v>0.4</v>
      </c>
      <c r="BEN44" s="321" t="s">
        <v>726</v>
      </c>
      <c r="BEO44" s="320" t="s">
        <v>725</v>
      </c>
      <c r="BEP44" s="321" t="s">
        <v>720</v>
      </c>
      <c r="BEQ44" s="322"/>
      <c r="BER44" s="170"/>
      <c r="BES44" s="170"/>
      <c r="BET44" s="323" t="s">
        <v>20</v>
      </c>
      <c r="BEU44" s="324">
        <v>0.4</v>
      </c>
      <c r="BEV44" s="321" t="s">
        <v>726</v>
      </c>
      <c r="BEW44" s="320" t="s">
        <v>725</v>
      </c>
      <c r="BEX44" s="321" t="s">
        <v>720</v>
      </c>
      <c r="BEY44" s="322"/>
      <c r="BEZ44" s="170"/>
      <c r="BFA44" s="170"/>
      <c r="BFB44" s="323" t="s">
        <v>20</v>
      </c>
      <c r="BFC44" s="324">
        <v>0.4</v>
      </c>
      <c r="BFD44" s="321" t="s">
        <v>726</v>
      </c>
      <c r="BFE44" s="320" t="s">
        <v>725</v>
      </c>
      <c r="BFF44" s="321" t="s">
        <v>720</v>
      </c>
      <c r="BFG44" s="322"/>
      <c r="BFH44" s="170"/>
      <c r="BFI44" s="170"/>
      <c r="BFJ44" s="323" t="s">
        <v>20</v>
      </c>
      <c r="BFK44" s="324">
        <v>0.4</v>
      </c>
      <c r="BFL44" s="321" t="s">
        <v>726</v>
      </c>
      <c r="BFM44" s="320" t="s">
        <v>725</v>
      </c>
      <c r="BFN44" s="321" t="s">
        <v>720</v>
      </c>
      <c r="BFO44" s="322"/>
      <c r="BFP44" s="170"/>
      <c r="BFQ44" s="170"/>
      <c r="BFR44" s="323" t="s">
        <v>20</v>
      </c>
      <c r="BFS44" s="324">
        <v>0.4</v>
      </c>
      <c r="BFT44" s="321" t="s">
        <v>726</v>
      </c>
      <c r="BFU44" s="320" t="s">
        <v>725</v>
      </c>
      <c r="BFV44" s="321" t="s">
        <v>720</v>
      </c>
      <c r="BFW44" s="322"/>
      <c r="BFX44" s="170"/>
      <c r="BFY44" s="170"/>
      <c r="BFZ44" s="323" t="s">
        <v>20</v>
      </c>
      <c r="BGA44" s="324">
        <v>0.4</v>
      </c>
      <c r="BGB44" s="321" t="s">
        <v>726</v>
      </c>
      <c r="BGC44" s="320" t="s">
        <v>725</v>
      </c>
      <c r="BGD44" s="321" t="s">
        <v>720</v>
      </c>
      <c r="BGE44" s="322"/>
      <c r="BGF44" s="170"/>
      <c r="BGG44" s="170"/>
      <c r="BGH44" s="323" t="s">
        <v>20</v>
      </c>
      <c r="BGI44" s="324">
        <v>0.4</v>
      </c>
      <c r="BGJ44" s="321" t="s">
        <v>726</v>
      </c>
      <c r="BGK44" s="320" t="s">
        <v>725</v>
      </c>
      <c r="BGL44" s="321" t="s">
        <v>720</v>
      </c>
      <c r="BGM44" s="322"/>
      <c r="BGN44" s="170"/>
      <c r="BGO44" s="170"/>
      <c r="BGP44" s="323" t="s">
        <v>20</v>
      </c>
      <c r="BGQ44" s="324">
        <v>0.4</v>
      </c>
      <c r="BGR44" s="321" t="s">
        <v>726</v>
      </c>
      <c r="BGS44" s="320" t="s">
        <v>725</v>
      </c>
      <c r="BGT44" s="321" t="s">
        <v>720</v>
      </c>
      <c r="BGU44" s="322"/>
      <c r="BGV44" s="170"/>
      <c r="BGW44" s="170"/>
      <c r="BGX44" s="323" t="s">
        <v>20</v>
      </c>
      <c r="BGY44" s="324">
        <v>0.4</v>
      </c>
      <c r="BGZ44" s="321" t="s">
        <v>726</v>
      </c>
      <c r="BHA44" s="320" t="s">
        <v>725</v>
      </c>
      <c r="BHB44" s="321" t="s">
        <v>720</v>
      </c>
      <c r="BHC44" s="322"/>
      <c r="BHD44" s="170"/>
      <c r="BHE44" s="170"/>
      <c r="BHF44" s="323" t="s">
        <v>20</v>
      </c>
      <c r="BHG44" s="324">
        <v>0.4</v>
      </c>
      <c r="BHH44" s="321" t="s">
        <v>726</v>
      </c>
      <c r="BHI44" s="320" t="s">
        <v>725</v>
      </c>
      <c r="BHJ44" s="321" t="s">
        <v>720</v>
      </c>
      <c r="BHK44" s="322"/>
      <c r="BHL44" s="170"/>
      <c r="BHM44" s="170"/>
      <c r="BHN44" s="323" t="s">
        <v>20</v>
      </c>
      <c r="BHO44" s="324">
        <v>0.4</v>
      </c>
      <c r="BHP44" s="321" t="s">
        <v>726</v>
      </c>
      <c r="BHQ44" s="320" t="s">
        <v>725</v>
      </c>
      <c r="BHR44" s="321" t="s">
        <v>720</v>
      </c>
      <c r="BHS44" s="322"/>
      <c r="BHT44" s="170"/>
      <c r="BHU44" s="170"/>
      <c r="BHV44" s="323" t="s">
        <v>20</v>
      </c>
      <c r="BHW44" s="324">
        <v>0.4</v>
      </c>
      <c r="BHX44" s="321" t="s">
        <v>726</v>
      </c>
      <c r="BHY44" s="320" t="s">
        <v>725</v>
      </c>
      <c r="BHZ44" s="321" t="s">
        <v>720</v>
      </c>
      <c r="BIA44" s="322"/>
      <c r="BIB44" s="170"/>
      <c r="BIC44" s="170"/>
      <c r="BID44" s="323" t="s">
        <v>20</v>
      </c>
      <c r="BIE44" s="324">
        <v>0.4</v>
      </c>
      <c r="BIF44" s="321" t="s">
        <v>726</v>
      </c>
      <c r="BIG44" s="320" t="s">
        <v>725</v>
      </c>
      <c r="BIH44" s="321" t="s">
        <v>720</v>
      </c>
      <c r="BII44" s="322"/>
      <c r="BIJ44" s="170"/>
      <c r="BIK44" s="170"/>
      <c r="BIL44" s="323" t="s">
        <v>20</v>
      </c>
      <c r="BIM44" s="324">
        <v>0.4</v>
      </c>
      <c r="BIN44" s="321" t="s">
        <v>726</v>
      </c>
      <c r="BIO44" s="320" t="s">
        <v>725</v>
      </c>
      <c r="BIP44" s="321" t="s">
        <v>720</v>
      </c>
      <c r="BIQ44" s="322"/>
      <c r="BIR44" s="170"/>
      <c r="BIS44" s="170"/>
      <c r="BIT44" s="323" t="s">
        <v>20</v>
      </c>
      <c r="BIU44" s="324">
        <v>0.4</v>
      </c>
      <c r="BIV44" s="321" t="s">
        <v>726</v>
      </c>
      <c r="BIW44" s="320" t="s">
        <v>725</v>
      </c>
      <c r="BIX44" s="321" t="s">
        <v>720</v>
      </c>
      <c r="BIY44" s="322"/>
      <c r="BIZ44" s="170"/>
      <c r="BJA44" s="170"/>
      <c r="BJB44" s="323" t="s">
        <v>20</v>
      </c>
      <c r="BJC44" s="324">
        <v>0.4</v>
      </c>
      <c r="BJD44" s="321" t="s">
        <v>726</v>
      </c>
      <c r="BJE44" s="320" t="s">
        <v>725</v>
      </c>
      <c r="BJF44" s="321" t="s">
        <v>720</v>
      </c>
      <c r="BJG44" s="322"/>
      <c r="BJH44" s="170"/>
      <c r="BJI44" s="170"/>
      <c r="BJJ44" s="323" t="s">
        <v>20</v>
      </c>
      <c r="BJK44" s="324">
        <v>0.4</v>
      </c>
      <c r="BJL44" s="321" t="s">
        <v>726</v>
      </c>
      <c r="BJM44" s="320" t="s">
        <v>725</v>
      </c>
      <c r="BJN44" s="321" t="s">
        <v>720</v>
      </c>
      <c r="BJO44" s="322"/>
      <c r="BJP44" s="170"/>
      <c r="BJQ44" s="170"/>
      <c r="BJR44" s="323" t="s">
        <v>20</v>
      </c>
      <c r="BJS44" s="324">
        <v>0.4</v>
      </c>
      <c r="BJT44" s="321" t="s">
        <v>726</v>
      </c>
      <c r="BJU44" s="320" t="s">
        <v>725</v>
      </c>
      <c r="BJV44" s="321" t="s">
        <v>720</v>
      </c>
      <c r="BJW44" s="322"/>
      <c r="BJX44" s="170"/>
      <c r="BJY44" s="170"/>
      <c r="BJZ44" s="323" t="s">
        <v>20</v>
      </c>
      <c r="BKA44" s="324">
        <v>0.4</v>
      </c>
      <c r="BKB44" s="321" t="s">
        <v>726</v>
      </c>
      <c r="BKC44" s="320" t="s">
        <v>725</v>
      </c>
      <c r="BKD44" s="321" t="s">
        <v>720</v>
      </c>
      <c r="BKE44" s="322"/>
      <c r="BKF44" s="170"/>
      <c r="BKG44" s="170"/>
      <c r="BKH44" s="323" t="s">
        <v>20</v>
      </c>
      <c r="BKI44" s="324">
        <v>0.4</v>
      </c>
      <c r="BKJ44" s="321" t="s">
        <v>726</v>
      </c>
      <c r="BKK44" s="320" t="s">
        <v>725</v>
      </c>
      <c r="BKL44" s="321" t="s">
        <v>720</v>
      </c>
      <c r="BKM44" s="322"/>
      <c r="BKN44" s="170"/>
      <c r="BKO44" s="170"/>
      <c r="BKP44" s="323" t="s">
        <v>20</v>
      </c>
      <c r="BKQ44" s="324">
        <v>0.4</v>
      </c>
      <c r="BKR44" s="321" t="s">
        <v>726</v>
      </c>
      <c r="BKS44" s="320" t="s">
        <v>725</v>
      </c>
      <c r="BKT44" s="321" t="s">
        <v>720</v>
      </c>
      <c r="BKU44" s="322"/>
      <c r="BKV44" s="170"/>
      <c r="BKW44" s="170"/>
      <c r="BKX44" s="323" t="s">
        <v>20</v>
      </c>
      <c r="BKY44" s="324">
        <v>0.4</v>
      </c>
      <c r="BKZ44" s="321" t="s">
        <v>726</v>
      </c>
      <c r="BLA44" s="320" t="s">
        <v>725</v>
      </c>
      <c r="BLB44" s="321" t="s">
        <v>720</v>
      </c>
      <c r="BLC44" s="322"/>
      <c r="BLD44" s="170"/>
      <c r="BLE44" s="170"/>
      <c r="BLF44" s="323" t="s">
        <v>20</v>
      </c>
      <c r="BLG44" s="324">
        <v>0.4</v>
      </c>
      <c r="BLH44" s="321" t="s">
        <v>726</v>
      </c>
      <c r="BLI44" s="320" t="s">
        <v>725</v>
      </c>
      <c r="BLJ44" s="321" t="s">
        <v>720</v>
      </c>
      <c r="BLK44" s="322"/>
      <c r="BLL44" s="170"/>
      <c r="BLM44" s="170"/>
      <c r="BLN44" s="323" t="s">
        <v>20</v>
      </c>
      <c r="BLO44" s="324">
        <v>0.4</v>
      </c>
      <c r="BLP44" s="321" t="s">
        <v>726</v>
      </c>
      <c r="BLQ44" s="320" t="s">
        <v>725</v>
      </c>
      <c r="BLR44" s="321" t="s">
        <v>720</v>
      </c>
      <c r="BLS44" s="322"/>
      <c r="BLT44" s="170"/>
      <c r="BLU44" s="170"/>
      <c r="BLV44" s="323" t="s">
        <v>20</v>
      </c>
      <c r="BLW44" s="324">
        <v>0.4</v>
      </c>
      <c r="BLX44" s="321" t="s">
        <v>726</v>
      </c>
      <c r="BLY44" s="320" t="s">
        <v>725</v>
      </c>
      <c r="BLZ44" s="321" t="s">
        <v>720</v>
      </c>
      <c r="BMA44" s="322"/>
      <c r="BMB44" s="170"/>
      <c r="BMC44" s="170"/>
      <c r="BMD44" s="323" t="s">
        <v>20</v>
      </c>
      <c r="BME44" s="324">
        <v>0.4</v>
      </c>
      <c r="BMF44" s="321" t="s">
        <v>726</v>
      </c>
      <c r="BMG44" s="320" t="s">
        <v>725</v>
      </c>
      <c r="BMH44" s="321" t="s">
        <v>720</v>
      </c>
      <c r="BMI44" s="322"/>
      <c r="BMJ44" s="170"/>
      <c r="BMK44" s="170"/>
      <c r="BML44" s="323" t="s">
        <v>20</v>
      </c>
      <c r="BMM44" s="324">
        <v>0.4</v>
      </c>
      <c r="BMN44" s="321" t="s">
        <v>726</v>
      </c>
      <c r="BMO44" s="320" t="s">
        <v>725</v>
      </c>
      <c r="BMP44" s="321" t="s">
        <v>720</v>
      </c>
      <c r="BMQ44" s="322"/>
      <c r="BMR44" s="170"/>
      <c r="BMS44" s="170"/>
      <c r="BMT44" s="323" t="s">
        <v>20</v>
      </c>
      <c r="BMU44" s="324">
        <v>0.4</v>
      </c>
      <c r="BMV44" s="321" t="s">
        <v>726</v>
      </c>
      <c r="BMW44" s="320" t="s">
        <v>725</v>
      </c>
      <c r="BMX44" s="321" t="s">
        <v>720</v>
      </c>
      <c r="BMY44" s="322"/>
      <c r="BMZ44" s="170"/>
      <c r="BNA44" s="170"/>
      <c r="BNB44" s="323" t="s">
        <v>20</v>
      </c>
      <c r="BNC44" s="324">
        <v>0.4</v>
      </c>
      <c r="BND44" s="321" t="s">
        <v>726</v>
      </c>
      <c r="BNE44" s="320" t="s">
        <v>725</v>
      </c>
      <c r="BNF44" s="321" t="s">
        <v>720</v>
      </c>
      <c r="BNG44" s="322"/>
      <c r="BNH44" s="170"/>
      <c r="BNI44" s="170"/>
      <c r="BNJ44" s="323" t="s">
        <v>20</v>
      </c>
      <c r="BNK44" s="324">
        <v>0.4</v>
      </c>
      <c r="BNL44" s="321" t="s">
        <v>726</v>
      </c>
      <c r="BNM44" s="320" t="s">
        <v>725</v>
      </c>
      <c r="BNN44" s="321" t="s">
        <v>720</v>
      </c>
      <c r="BNO44" s="322"/>
      <c r="BNP44" s="170"/>
      <c r="BNQ44" s="170"/>
      <c r="BNR44" s="323" t="s">
        <v>20</v>
      </c>
      <c r="BNS44" s="324">
        <v>0.4</v>
      </c>
      <c r="BNT44" s="321" t="s">
        <v>726</v>
      </c>
      <c r="BNU44" s="320" t="s">
        <v>725</v>
      </c>
      <c r="BNV44" s="321" t="s">
        <v>720</v>
      </c>
      <c r="BNW44" s="322"/>
      <c r="BNX44" s="170"/>
      <c r="BNY44" s="170"/>
      <c r="BNZ44" s="323" t="s">
        <v>20</v>
      </c>
      <c r="BOA44" s="324">
        <v>0.4</v>
      </c>
      <c r="BOB44" s="321" t="s">
        <v>726</v>
      </c>
      <c r="BOC44" s="320" t="s">
        <v>725</v>
      </c>
      <c r="BOD44" s="321" t="s">
        <v>720</v>
      </c>
      <c r="BOE44" s="322"/>
      <c r="BOF44" s="170"/>
      <c r="BOG44" s="170"/>
      <c r="BOH44" s="323" t="s">
        <v>20</v>
      </c>
      <c r="BOI44" s="324">
        <v>0.4</v>
      </c>
      <c r="BOJ44" s="321" t="s">
        <v>726</v>
      </c>
      <c r="BOK44" s="320" t="s">
        <v>725</v>
      </c>
      <c r="BOL44" s="321" t="s">
        <v>720</v>
      </c>
      <c r="BOM44" s="322"/>
      <c r="BON44" s="170"/>
      <c r="BOO44" s="170"/>
      <c r="BOP44" s="323" t="s">
        <v>20</v>
      </c>
      <c r="BOQ44" s="324">
        <v>0.4</v>
      </c>
      <c r="BOR44" s="321" t="s">
        <v>726</v>
      </c>
      <c r="BOS44" s="320" t="s">
        <v>725</v>
      </c>
      <c r="BOT44" s="321" t="s">
        <v>720</v>
      </c>
      <c r="BOU44" s="322"/>
      <c r="BOV44" s="170"/>
      <c r="BOW44" s="170"/>
      <c r="BOX44" s="323" t="s">
        <v>20</v>
      </c>
      <c r="BOY44" s="324">
        <v>0.4</v>
      </c>
      <c r="BOZ44" s="321" t="s">
        <v>726</v>
      </c>
      <c r="BPA44" s="320" t="s">
        <v>725</v>
      </c>
      <c r="BPB44" s="321" t="s">
        <v>720</v>
      </c>
      <c r="BPC44" s="322"/>
      <c r="BPD44" s="170"/>
      <c r="BPE44" s="170"/>
      <c r="BPF44" s="323" t="s">
        <v>20</v>
      </c>
      <c r="BPG44" s="324">
        <v>0.4</v>
      </c>
      <c r="BPH44" s="321" t="s">
        <v>726</v>
      </c>
      <c r="BPI44" s="320" t="s">
        <v>725</v>
      </c>
      <c r="BPJ44" s="321" t="s">
        <v>720</v>
      </c>
      <c r="BPK44" s="322"/>
      <c r="BPL44" s="170"/>
      <c r="BPM44" s="170"/>
      <c r="BPN44" s="323" t="s">
        <v>20</v>
      </c>
      <c r="BPO44" s="324">
        <v>0.4</v>
      </c>
      <c r="BPP44" s="321" t="s">
        <v>726</v>
      </c>
      <c r="BPQ44" s="320" t="s">
        <v>725</v>
      </c>
      <c r="BPR44" s="321" t="s">
        <v>720</v>
      </c>
      <c r="BPS44" s="322"/>
      <c r="BPT44" s="170"/>
      <c r="BPU44" s="170"/>
      <c r="BPV44" s="323" t="s">
        <v>20</v>
      </c>
      <c r="BPW44" s="324">
        <v>0.4</v>
      </c>
      <c r="BPX44" s="321" t="s">
        <v>726</v>
      </c>
      <c r="BPY44" s="320" t="s">
        <v>725</v>
      </c>
      <c r="BPZ44" s="321" t="s">
        <v>720</v>
      </c>
      <c r="BQA44" s="322"/>
      <c r="BQB44" s="170"/>
      <c r="BQC44" s="170"/>
      <c r="BQD44" s="323" t="s">
        <v>20</v>
      </c>
      <c r="BQE44" s="324">
        <v>0.4</v>
      </c>
      <c r="BQF44" s="321" t="s">
        <v>726</v>
      </c>
      <c r="BQG44" s="320" t="s">
        <v>725</v>
      </c>
      <c r="BQH44" s="321" t="s">
        <v>720</v>
      </c>
      <c r="BQI44" s="322"/>
      <c r="BQJ44" s="170"/>
      <c r="BQK44" s="170"/>
      <c r="BQL44" s="323" t="s">
        <v>20</v>
      </c>
      <c r="BQM44" s="324">
        <v>0.4</v>
      </c>
      <c r="BQN44" s="321" t="s">
        <v>726</v>
      </c>
      <c r="BQO44" s="320" t="s">
        <v>725</v>
      </c>
      <c r="BQP44" s="321" t="s">
        <v>720</v>
      </c>
      <c r="BQQ44" s="322"/>
      <c r="BQR44" s="170"/>
      <c r="BQS44" s="170"/>
      <c r="BQT44" s="323" t="s">
        <v>20</v>
      </c>
      <c r="BQU44" s="324">
        <v>0.4</v>
      </c>
      <c r="BQV44" s="321" t="s">
        <v>726</v>
      </c>
      <c r="BQW44" s="320" t="s">
        <v>725</v>
      </c>
      <c r="BQX44" s="321" t="s">
        <v>720</v>
      </c>
      <c r="BQY44" s="322"/>
      <c r="BQZ44" s="170"/>
      <c r="BRA44" s="170"/>
      <c r="BRB44" s="323" t="s">
        <v>20</v>
      </c>
      <c r="BRC44" s="324">
        <v>0.4</v>
      </c>
      <c r="BRD44" s="321" t="s">
        <v>726</v>
      </c>
      <c r="BRE44" s="320" t="s">
        <v>725</v>
      </c>
      <c r="BRF44" s="321" t="s">
        <v>720</v>
      </c>
      <c r="BRG44" s="322"/>
      <c r="BRH44" s="170"/>
      <c r="BRI44" s="170"/>
      <c r="BRJ44" s="323" t="s">
        <v>20</v>
      </c>
      <c r="BRK44" s="324">
        <v>0.4</v>
      </c>
      <c r="BRL44" s="321" t="s">
        <v>726</v>
      </c>
      <c r="BRM44" s="320" t="s">
        <v>725</v>
      </c>
      <c r="BRN44" s="321" t="s">
        <v>720</v>
      </c>
      <c r="BRO44" s="322"/>
      <c r="BRP44" s="170"/>
      <c r="BRQ44" s="170"/>
      <c r="BRR44" s="323" t="s">
        <v>20</v>
      </c>
      <c r="BRS44" s="324">
        <v>0.4</v>
      </c>
      <c r="BRT44" s="321" t="s">
        <v>726</v>
      </c>
      <c r="BRU44" s="320" t="s">
        <v>725</v>
      </c>
      <c r="BRV44" s="321" t="s">
        <v>720</v>
      </c>
      <c r="BRW44" s="322"/>
      <c r="BRX44" s="170"/>
      <c r="BRY44" s="170"/>
      <c r="BRZ44" s="323" t="s">
        <v>20</v>
      </c>
      <c r="BSA44" s="324">
        <v>0.4</v>
      </c>
      <c r="BSB44" s="321" t="s">
        <v>726</v>
      </c>
      <c r="BSC44" s="320" t="s">
        <v>725</v>
      </c>
      <c r="BSD44" s="321" t="s">
        <v>720</v>
      </c>
      <c r="BSE44" s="322"/>
      <c r="BSF44" s="170"/>
      <c r="BSG44" s="170"/>
      <c r="BSH44" s="323" t="s">
        <v>20</v>
      </c>
      <c r="BSI44" s="324">
        <v>0.4</v>
      </c>
      <c r="BSJ44" s="321" t="s">
        <v>726</v>
      </c>
      <c r="BSK44" s="320" t="s">
        <v>725</v>
      </c>
      <c r="BSL44" s="321" t="s">
        <v>720</v>
      </c>
      <c r="BSM44" s="322"/>
      <c r="BSN44" s="170"/>
      <c r="BSO44" s="170"/>
      <c r="BSP44" s="323" t="s">
        <v>20</v>
      </c>
      <c r="BSQ44" s="324">
        <v>0.4</v>
      </c>
      <c r="BSR44" s="321" t="s">
        <v>726</v>
      </c>
      <c r="BSS44" s="320" t="s">
        <v>725</v>
      </c>
      <c r="BST44" s="321" t="s">
        <v>720</v>
      </c>
      <c r="BSU44" s="322"/>
      <c r="BSV44" s="170"/>
      <c r="BSW44" s="170"/>
      <c r="BSX44" s="323" t="s">
        <v>20</v>
      </c>
      <c r="BSY44" s="324">
        <v>0.4</v>
      </c>
      <c r="BSZ44" s="321" t="s">
        <v>726</v>
      </c>
      <c r="BTA44" s="320" t="s">
        <v>725</v>
      </c>
      <c r="BTB44" s="321" t="s">
        <v>720</v>
      </c>
      <c r="BTC44" s="322"/>
      <c r="BTD44" s="170"/>
      <c r="BTE44" s="170"/>
      <c r="BTF44" s="323" t="s">
        <v>20</v>
      </c>
      <c r="BTG44" s="324">
        <v>0.4</v>
      </c>
      <c r="BTH44" s="321" t="s">
        <v>726</v>
      </c>
      <c r="BTI44" s="320" t="s">
        <v>725</v>
      </c>
      <c r="BTJ44" s="321" t="s">
        <v>720</v>
      </c>
      <c r="BTK44" s="322"/>
      <c r="BTL44" s="170"/>
      <c r="BTM44" s="170"/>
      <c r="BTN44" s="323" t="s">
        <v>20</v>
      </c>
      <c r="BTO44" s="324">
        <v>0.4</v>
      </c>
      <c r="BTP44" s="321" t="s">
        <v>726</v>
      </c>
      <c r="BTQ44" s="320" t="s">
        <v>725</v>
      </c>
      <c r="BTR44" s="321" t="s">
        <v>720</v>
      </c>
      <c r="BTS44" s="322"/>
      <c r="BTT44" s="170"/>
      <c r="BTU44" s="170"/>
      <c r="BTV44" s="323" t="s">
        <v>20</v>
      </c>
      <c r="BTW44" s="324">
        <v>0.4</v>
      </c>
      <c r="BTX44" s="321" t="s">
        <v>726</v>
      </c>
      <c r="BTY44" s="320" t="s">
        <v>725</v>
      </c>
      <c r="BTZ44" s="321" t="s">
        <v>720</v>
      </c>
      <c r="BUA44" s="322"/>
      <c r="BUB44" s="170"/>
      <c r="BUC44" s="170"/>
      <c r="BUD44" s="323" t="s">
        <v>20</v>
      </c>
      <c r="BUE44" s="324">
        <v>0.4</v>
      </c>
      <c r="BUF44" s="321" t="s">
        <v>726</v>
      </c>
      <c r="BUG44" s="320" t="s">
        <v>725</v>
      </c>
      <c r="BUH44" s="321" t="s">
        <v>720</v>
      </c>
      <c r="BUI44" s="322"/>
      <c r="BUJ44" s="170"/>
      <c r="BUK44" s="170"/>
      <c r="BUL44" s="323" t="s">
        <v>20</v>
      </c>
      <c r="BUM44" s="324">
        <v>0.4</v>
      </c>
      <c r="BUN44" s="321" t="s">
        <v>726</v>
      </c>
      <c r="BUO44" s="320" t="s">
        <v>725</v>
      </c>
      <c r="BUP44" s="321" t="s">
        <v>720</v>
      </c>
      <c r="BUQ44" s="322"/>
      <c r="BUR44" s="170"/>
      <c r="BUS44" s="170"/>
      <c r="BUT44" s="323" t="s">
        <v>20</v>
      </c>
      <c r="BUU44" s="324">
        <v>0.4</v>
      </c>
      <c r="BUV44" s="321" t="s">
        <v>726</v>
      </c>
      <c r="BUW44" s="320" t="s">
        <v>725</v>
      </c>
      <c r="BUX44" s="321" t="s">
        <v>720</v>
      </c>
      <c r="BUY44" s="322"/>
      <c r="BUZ44" s="170"/>
      <c r="BVA44" s="170"/>
      <c r="BVB44" s="323" t="s">
        <v>20</v>
      </c>
      <c r="BVC44" s="324">
        <v>0.4</v>
      </c>
      <c r="BVD44" s="321" t="s">
        <v>726</v>
      </c>
      <c r="BVE44" s="320" t="s">
        <v>725</v>
      </c>
      <c r="BVF44" s="321" t="s">
        <v>720</v>
      </c>
      <c r="BVG44" s="322"/>
      <c r="BVH44" s="170"/>
      <c r="BVI44" s="170"/>
      <c r="BVJ44" s="323" t="s">
        <v>20</v>
      </c>
      <c r="BVK44" s="324">
        <v>0.4</v>
      </c>
      <c r="BVL44" s="321" t="s">
        <v>726</v>
      </c>
      <c r="BVM44" s="320" t="s">
        <v>725</v>
      </c>
      <c r="BVN44" s="321" t="s">
        <v>720</v>
      </c>
      <c r="BVO44" s="322"/>
      <c r="BVP44" s="170"/>
      <c r="BVQ44" s="170"/>
      <c r="BVR44" s="323" t="s">
        <v>20</v>
      </c>
      <c r="BVS44" s="324">
        <v>0.4</v>
      </c>
      <c r="BVT44" s="321" t="s">
        <v>726</v>
      </c>
      <c r="BVU44" s="320" t="s">
        <v>725</v>
      </c>
      <c r="BVV44" s="321" t="s">
        <v>720</v>
      </c>
      <c r="BVW44" s="322"/>
      <c r="BVX44" s="170"/>
      <c r="BVY44" s="170"/>
      <c r="BVZ44" s="323" t="s">
        <v>20</v>
      </c>
      <c r="BWA44" s="324">
        <v>0.4</v>
      </c>
      <c r="BWB44" s="321" t="s">
        <v>726</v>
      </c>
      <c r="BWC44" s="320" t="s">
        <v>725</v>
      </c>
      <c r="BWD44" s="321" t="s">
        <v>720</v>
      </c>
      <c r="BWE44" s="322"/>
      <c r="BWF44" s="170"/>
      <c r="BWG44" s="170"/>
      <c r="BWH44" s="323" t="s">
        <v>20</v>
      </c>
      <c r="BWI44" s="324">
        <v>0.4</v>
      </c>
      <c r="BWJ44" s="321" t="s">
        <v>726</v>
      </c>
      <c r="BWK44" s="320" t="s">
        <v>725</v>
      </c>
      <c r="BWL44" s="321" t="s">
        <v>720</v>
      </c>
      <c r="BWM44" s="322"/>
      <c r="BWN44" s="170"/>
      <c r="BWO44" s="170"/>
      <c r="BWP44" s="323" t="s">
        <v>20</v>
      </c>
      <c r="BWQ44" s="324">
        <v>0.4</v>
      </c>
      <c r="BWR44" s="321" t="s">
        <v>726</v>
      </c>
      <c r="BWS44" s="320" t="s">
        <v>725</v>
      </c>
      <c r="BWT44" s="321" t="s">
        <v>720</v>
      </c>
      <c r="BWU44" s="322"/>
      <c r="BWV44" s="170"/>
      <c r="BWW44" s="170"/>
      <c r="BWX44" s="323" t="s">
        <v>20</v>
      </c>
      <c r="BWY44" s="324">
        <v>0.4</v>
      </c>
      <c r="BWZ44" s="321" t="s">
        <v>726</v>
      </c>
      <c r="BXA44" s="320" t="s">
        <v>725</v>
      </c>
      <c r="BXB44" s="321" t="s">
        <v>720</v>
      </c>
      <c r="BXC44" s="322"/>
      <c r="BXD44" s="170"/>
      <c r="BXE44" s="170"/>
      <c r="BXF44" s="323" t="s">
        <v>20</v>
      </c>
      <c r="BXG44" s="324">
        <v>0.4</v>
      </c>
      <c r="BXH44" s="321" t="s">
        <v>726</v>
      </c>
      <c r="BXI44" s="320" t="s">
        <v>725</v>
      </c>
      <c r="BXJ44" s="321" t="s">
        <v>720</v>
      </c>
      <c r="BXK44" s="322"/>
      <c r="BXL44" s="170"/>
      <c r="BXM44" s="170"/>
      <c r="BXN44" s="323" t="s">
        <v>20</v>
      </c>
      <c r="BXO44" s="324">
        <v>0.4</v>
      </c>
      <c r="BXP44" s="321" t="s">
        <v>726</v>
      </c>
      <c r="BXQ44" s="320" t="s">
        <v>725</v>
      </c>
      <c r="BXR44" s="321" t="s">
        <v>720</v>
      </c>
      <c r="BXS44" s="322"/>
      <c r="BXT44" s="170"/>
      <c r="BXU44" s="170"/>
      <c r="BXV44" s="323" t="s">
        <v>20</v>
      </c>
      <c r="BXW44" s="324">
        <v>0.4</v>
      </c>
      <c r="BXX44" s="321" t="s">
        <v>726</v>
      </c>
      <c r="BXY44" s="320" t="s">
        <v>725</v>
      </c>
      <c r="BXZ44" s="321" t="s">
        <v>720</v>
      </c>
      <c r="BYA44" s="322"/>
      <c r="BYB44" s="170"/>
      <c r="BYC44" s="170"/>
      <c r="BYD44" s="323" t="s">
        <v>20</v>
      </c>
      <c r="BYE44" s="324">
        <v>0.4</v>
      </c>
      <c r="BYF44" s="321" t="s">
        <v>726</v>
      </c>
      <c r="BYG44" s="320" t="s">
        <v>725</v>
      </c>
      <c r="BYH44" s="321" t="s">
        <v>720</v>
      </c>
      <c r="BYI44" s="322"/>
      <c r="BYJ44" s="170"/>
      <c r="BYK44" s="170"/>
      <c r="BYL44" s="323" t="s">
        <v>20</v>
      </c>
      <c r="BYM44" s="324">
        <v>0.4</v>
      </c>
      <c r="BYN44" s="321" t="s">
        <v>726</v>
      </c>
      <c r="BYO44" s="320" t="s">
        <v>725</v>
      </c>
      <c r="BYP44" s="321" t="s">
        <v>720</v>
      </c>
      <c r="BYQ44" s="322"/>
      <c r="BYR44" s="170"/>
      <c r="BYS44" s="170"/>
      <c r="BYT44" s="323" t="s">
        <v>20</v>
      </c>
      <c r="BYU44" s="324">
        <v>0.4</v>
      </c>
      <c r="BYV44" s="321" t="s">
        <v>726</v>
      </c>
      <c r="BYW44" s="320" t="s">
        <v>725</v>
      </c>
      <c r="BYX44" s="321" t="s">
        <v>720</v>
      </c>
      <c r="BYY44" s="322"/>
      <c r="BYZ44" s="170"/>
      <c r="BZA44" s="170"/>
      <c r="BZB44" s="323" t="s">
        <v>20</v>
      </c>
      <c r="BZC44" s="324">
        <v>0.4</v>
      </c>
      <c r="BZD44" s="321" t="s">
        <v>726</v>
      </c>
      <c r="BZE44" s="320" t="s">
        <v>725</v>
      </c>
      <c r="BZF44" s="321" t="s">
        <v>720</v>
      </c>
      <c r="BZG44" s="322"/>
      <c r="BZH44" s="170"/>
      <c r="BZI44" s="170"/>
      <c r="BZJ44" s="323" t="s">
        <v>20</v>
      </c>
      <c r="BZK44" s="324">
        <v>0.4</v>
      </c>
      <c r="BZL44" s="321" t="s">
        <v>726</v>
      </c>
      <c r="BZM44" s="320" t="s">
        <v>725</v>
      </c>
      <c r="BZN44" s="321" t="s">
        <v>720</v>
      </c>
      <c r="BZO44" s="322"/>
      <c r="BZP44" s="170"/>
      <c r="BZQ44" s="170"/>
      <c r="BZR44" s="323" t="s">
        <v>20</v>
      </c>
      <c r="BZS44" s="324">
        <v>0.4</v>
      </c>
      <c r="BZT44" s="321" t="s">
        <v>726</v>
      </c>
      <c r="BZU44" s="320" t="s">
        <v>725</v>
      </c>
      <c r="BZV44" s="321" t="s">
        <v>720</v>
      </c>
      <c r="BZW44" s="322"/>
      <c r="BZX44" s="170"/>
      <c r="BZY44" s="170"/>
      <c r="BZZ44" s="323" t="s">
        <v>20</v>
      </c>
      <c r="CAA44" s="324">
        <v>0.4</v>
      </c>
      <c r="CAB44" s="321" t="s">
        <v>726</v>
      </c>
      <c r="CAC44" s="320" t="s">
        <v>725</v>
      </c>
      <c r="CAD44" s="321" t="s">
        <v>720</v>
      </c>
      <c r="CAE44" s="322"/>
      <c r="CAF44" s="170"/>
      <c r="CAG44" s="170"/>
      <c r="CAH44" s="323" t="s">
        <v>20</v>
      </c>
      <c r="CAI44" s="324">
        <v>0.4</v>
      </c>
      <c r="CAJ44" s="321" t="s">
        <v>726</v>
      </c>
      <c r="CAK44" s="320" t="s">
        <v>725</v>
      </c>
      <c r="CAL44" s="321" t="s">
        <v>720</v>
      </c>
      <c r="CAM44" s="322"/>
      <c r="CAN44" s="170"/>
      <c r="CAO44" s="170"/>
      <c r="CAP44" s="323" t="s">
        <v>20</v>
      </c>
      <c r="CAQ44" s="324">
        <v>0.4</v>
      </c>
      <c r="CAR44" s="321" t="s">
        <v>726</v>
      </c>
      <c r="CAS44" s="320" t="s">
        <v>725</v>
      </c>
      <c r="CAT44" s="321" t="s">
        <v>720</v>
      </c>
      <c r="CAU44" s="322"/>
      <c r="CAV44" s="170"/>
      <c r="CAW44" s="170"/>
      <c r="CAX44" s="323" t="s">
        <v>20</v>
      </c>
      <c r="CAY44" s="324">
        <v>0.4</v>
      </c>
      <c r="CAZ44" s="321" t="s">
        <v>726</v>
      </c>
      <c r="CBA44" s="320" t="s">
        <v>725</v>
      </c>
      <c r="CBB44" s="321" t="s">
        <v>720</v>
      </c>
      <c r="CBC44" s="322"/>
      <c r="CBD44" s="170"/>
      <c r="CBE44" s="170"/>
      <c r="CBF44" s="323" t="s">
        <v>20</v>
      </c>
      <c r="CBG44" s="324">
        <v>0.4</v>
      </c>
      <c r="CBH44" s="321" t="s">
        <v>726</v>
      </c>
      <c r="CBI44" s="320" t="s">
        <v>725</v>
      </c>
      <c r="CBJ44" s="321" t="s">
        <v>720</v>
      </c>
      <c r="CBK44" s="322"/>
      <c r="CBL44" s="170"/>
      <c r="CBM44" s="170"/>
      <c r="CBN44" s="323" t="s">
        <v>20</v>
      </c>
      <c r="CBO44" s="324">
        <v>0.4</v>
      </c>
      <c r="CBP44" s="321" t="s">
        <v>726</v>
      </c>
      <c r="CBQ44" s="320" t="s">
        <v>725</v>
      </c>
      <c r="CBR44" s="321" t="s">
        <v>720</v>
      </c>
      <c r="CBS44" s="322"/>
      <c r="CBT44" s="170"/>
      <c r="CBU44" s="170"/>
      <c r="CBV44" s="323" t="s">
        <v>20</v>
      </c>
      <c r="CBW44" s="324">
        <v>0.4</v>
      </c>
      <c r="CBX44" s="321" t="s">
        <v>726</v>
      </c>
      <c r="CBY44" s="320" t="s">
        <v>725</v>
      </c>
      <c r="CBZ44" s="321" t="s">
        <v>720</v>
      </c>
      <c r="CCA44" s="322"/>
      <c r="CCB44" s="170"/>
      <c r="CCC44" s="170"/>
      <c r="CCD44" s="323" t="s">
        <v>20</v>
      </c>
      <c r="CCE44" s="324">
        <v>0.4</v>
      </c>
      <c r="CCF44" s="321" t="s">
        <v>726</v>
      </c>
      <c r="CCG44" s="320" t="s">
        <v>725</v>
      </c>
      <c r="CCH44" s="321" t="s">
        <v>720</v>
      </c>
      <c r="CCI44" s="322"/>
      <c r="CCJ44" s="170"/>
      <c r="CCK44" s="170"/>
      <c r="CCL44" s="323" t="s">
        <v>20</v>
      </c>
      <c r="CCM44" s="324">
        <v>0.4</v>
      </c>
      <c r="CCN44" s="321" t="s">
        <v>726</v>
      </c>
      <c r="CCO44" s="320" t="s">
        <v>725</v>
      </c>
      <c r="CCP44" s="321" t="s">
        <v>720</v>
      </c>
      <c r="CCQ44" s="322"/>
      <c r="CCR44" s="170"/>
      <c r="CCS44" s="170"/>
      <c r="CCT44" s="323" t="s">
        <v>20</v>
      </c>
      <c r="CCU44" s="324">
        <v>0.4</v>
      </c>
      <c r="CCV44" s="321" t="s">
        <v>726</v>
      </c>
      <c r="CCW44" s="320" t="s">
        <v>725</v>
      </c>
      <c r="CCX44" s="321" t="s">
        <v>720</v>
      </c>
      <c r="CCY44" s="322"/>
      <c r="CCZ44" s="170"/>
      <c r="CDA44" s="170"/>
      <c r="CDB44" s="323" t="s">
        <v>20</v>
      </c>
      <c r="CDC44" s="324">
        <v>0.4</v>
      </c>
      <c r="CDD44" s="321" t="s">
        <v>726</v>
      </c>
      <c r="CDE44" s="320" t="s">
        <v>725</v>
      </c>
      <c r="CDF44" s="321" t="s">
        <v>720</v>
      </c>
      <c r="CDG44" s="322"/>
      <c r="CDH44" s="170"/>
      <c r="CDI44" s="170"/>
      <c r="CDJ44" s="323" t="s">
        <v>20</v>
      </c>
      <c r="CDK44" s="324">
        <v>0.4</v>
      </c>
      <c r="CDL44" s="321" t="s">
        <v>726</v>
      </c>
      <c r="CDM44" s="320" t="s">
        <v>725</v>
      </c>
      <c r="CDN44" s="321" t="s">
        <v>720</v>
      </c>
      <c r="CDO44" s="322"/>
      <c r="CDP44" s="170"/>
      <c r="CDQ44" s="170"/>
      <c r="CDR44" s="323" t="s">
        <v>20</v>
      </c>
      <c r="CDS44" s="324">
        <v>0.4</v>
      </c>
      <c r="CDT44" s="321" t="s">
        <v>726</v>
      </c>
      <c r="CDU44" s="320" t="s">
        <v>725</v>
      </c>
      <c r="CDV44" s="321" t="s">
        <v>720</v>
      </c>
      <c r="CDW44" s="322"/>
      <c r="CDX44" s="170"/>
      <c r="CDY44" s="170"/>
      <c r="CDZ44" s="323" t="s">
        <v>20</v>
      </c>
      <c r="CEA44" s="324">
        <v>0.4</v>
      </c>
      <c r="CEB44" s="321" t="s">
        <v>726</v>
      </c>
      <c r="CEC44" s="320" t="s">
        <v>725</v>
      </c>
      <c r="CED44" s="321" t="s">
        <v>720</v>
      </c>
      <c r="CEE44" s="322"/>
      <c r="CEF44" s="170"/>
      <c r="CEG44" s="170"/>
      <c r="CEH44" s="323" t="s">
        <v>20</v>
      </c>
      <c r="CEI44" s="324">
        <v>0.4</v>
      </c>
      <c r="CEJ44" s="321" t="s">
        <v>726</v>
      </c>
      <c r="CEK44" s="320" t="s">
        <v>725</v>
      </c>
      <c r="CEL44" s="321" t="s">
        <v>720</v>
      </c>
      <c r="CEM44" s="322"/>
      <c r="CEN44" s="170"/>
      <c r="CEO44" s="170"/>
      <c r="CEP44" s="323" t="s">
        <v>20</v>
      </c>
      <c r="CEQ44" s="324">
        <v>0.4</v>
      </c>
      <c r="CER44" s="321" t="s">
        <v>726</v>
      </c>
      <c r="CES44" s="320" t="s">
        <v>725</v>
      </c>
      <c r="CET44" s="321" t="s">
        <v>720</v>
      </c>
      <c r="CEU44" s="322"/>
      <c r="CEV44" s="170"/>
      <c r="CEW44" s="170"/>
      <c r="CEX44" s="323" t="s">
        <v>20</v>
      </c>
      <c r="CEY44" s="324">
        <v>0.4</v>
      </c>
      <c r="CEZ44" s="321" t="s">
        <v>726</v>
      </c>
      <c r="CFA44" s="320" t="s">
        <v>725</v>
      </c>
      <c r="CFB44" s="321" t="s">
        <v>720</v>
      </c>
      <c r="CFC44" s="322"/>
      <c r="CFD44" s="170"/>
      <c r="CFE44" s="170"/>
      <c r="CFF44" s="323" t="s">
        <v>20</v>
      </c>
      <c r="CFG44" s="324">
        <v>0.4</v>
      </c>
      <c r="CFH44" s="321" t="s">
        <v>726</v>
      </c>
      <c r="CFI44" s="320" t="s">
        <v>725</v>
      </c>
      <c r="CFJ44" s="321" t="s">
        <v>720</v>
      </c>
      <c r="CFK44" s="322"/>
      <c r="CFL44" s="170"/>
      <c r="CFM44" s="170"/>
      <c r="CFN44" s="323" t="s">
        <v>20</v>
      </c>
      <c r="CFO44" s="324">
        <v>0.4</v>
      </c>
      <c r="CFP44" s="321" t="s">
        <v>726</v>
      </c>
      <c r="CFQ44" s="320" t="s">
        <v>725</v>
      </c>
      <c r="CFR44" s="321" t="s">
        <v>720</v>
      </c>
      <c r="CFS44" s="322"/>
      <c r="CFT44" s="170"/>
      <c r="CFU44" s="170"/>
      <c r="CFV44" s="323" t="s">
        <v>20</v>
      </c>
      <c r="CFW44" s="324">
        <v>0.4</v>
      </c>
      <c r="CFX44" s="321" t="s">
        <v>726</v>
      </c>
      <c r="CFY44" s="320" t="s">
        <v>725</v>
      </c>
      <c r="CFZ44" s="321" t="s">
        <v>720</v>
      </c>
      <c r="CGA44" s="322"/>
      <c r="CGB44" s="170"/>
      <c r="CGC44" s="170"/>
      <c r="CGD44" s="323" t="s">
        <v>20</v>
      </c>
      <c r="CGE44" s="324">
        <v>0.4</v>
      </c>
      <c r="CGF44" s="321" t="s">
        <v>726</v>
      </c>
      <c r="CGG44" s="320" t="s">
        <v>725</v>
      </c>
      <c r="CGH44" s="321" t="s">
        <v>720</v>
      </c>
      <c r="CGI44" s="322"/>
      <c r="CGJ44" s="170"/>
      <c r="CGK44" s="170"/>
      <c r="CGL44" s="323" t="s">
        <v>20</v>
      </c>
      <c r="CGM44" s="324">
        <v>0.4</v>
      </c>
      <c r="CGN44" s="321" t="s">
        <v>726</v>
      </c>
      <c r="CGO44" s="320" t="s">
        <v>725</v>
      </c>
      <c r="CGP44" s="321" t="s">
        <v>720</v>
      </c>
      <c r="CGQ44" s="322"/>
      <c r="CGR44" s="170"/>
      <c r="CGS44" s="170"/>
      <c r="CGT44" s="323" t="s">
        <v>20</v>
      </c>
      <c r="CGU44" s="324">
        <v>0.4</v>
      </c>
      <c r="CGV44" s="321" t="s">
        <v>726</v>
      </c>
      <c r="CGW44" s="320" t="s">
        <v>725</v>
      </c>
      <c r="CGX44" s="321" t="s">
        <v>720</v>
      </c>
      <c r="CGY44" s="322"/>
      <c r="CGZ44" s="170"/>
      <c r="CHA44" s="170"/>
      <c r="CHB44" s="323" t="s">
        <v>20</v>
      </c>
      <c r="CHC44" s="324">
        <v>0.4</v>
      </c>
      <c r="CHD44" s="321" t="s">
        <v>726</v>
      </c>
      <c r="CHE44" s="320" t="s">
        <v>725</v>
      </c>
      <c r="CHF44" s="321" t="s">
        <v>720</v>
      </c>
      <c r="CHG44" s="322"/>
      <c r="CHH44" s="170"/>
      <c r="CHI44" s="170"/>
      <c r="CHJ44" s="323" t="s">
        <v>20</v>
      </c>
      <c r="CHK44" s="324">
        <v>0.4</v>
      </c>
      <c r="CHL44" s="321" t="s">
        <v>726</v>
      </c>
      <c r="CHM44" s="320" t="s">
        <v>725</v>
      </c>
      <c r="CHN44" s="321" t="s">
        <v>720</v>
      </c>
      <c r="CHO44" s="322"/>
      <c r="CHP44" s="170"/>
      <c r="CHQ44" s="170"/>
      <c r="CHR44" s="323" t="s">
        <v>20</v>
      </c>
      <c r="CHS44" s="324">
        <v>0.4</v>
      </c>
      <c r="CHT44" s="321" t="s">
        <v>726</v>
      </c>
      <c r="CHU44" s="320" t="s">
        <v>725</v>
      </c>
      <c r="CHV44" s="321" t="s">
        <v>720</v>
      </c>
      <c r="CHW44" s="322"/>
      <c r="CHX44" s="170"/>
      <c r="CHY44" s="170"/>
      <c r="CHZ44" s="323" t="s">
        <v>20</v>
      </c>
      <c r="CIA44" s="324">
        <v>0.4</v>
      </c>
      <c r="CIB44" s="321" t="s">
        <v>726</v>
      </c>
      <c r="CIC44" s="320" t="s">
        <v>725</v>
      </c>
      <c r="CID44" s="321" t="s">
        <v>720</v>
      </c>
      <c r="CIE44" s="322"/>
      <c r="CIF44" s="170"/>
      <c r="CIG44" s="170"/>
      <c r="CIH44" s="323" t="s">
        <v>20</v>
      </c>
      <c r="CII44" s="324">
        <v>0.4</v>
      </c>
      <c r="CIJ44" s="321" t="s">
        <v>726</v>
      </c>
      <c r="CIK44" s="320" t="s">
        <v>725</v>
      </c>
      <c r="CIL44" s="321" t="s">
        <v>720</v>
      </c>
      <c r="CIM44" s="322"/>
      <c r="CIN44" s="170"/>
      <c r="CIO44" s="170"/>
      <c r="CIP44" s="323" t="s">
        <v>20</v>
      </c>
      <c r="CIQ44" s="324">
        <v>0.4</v>
      </c>
      <c r="CIR44" s="321" t="s">
        <v>726</v>
      </c>
      <c r="CIS44" s="320" t="s">
        <v>725</v>
      </c>
      <c r="CIT44" s="321" t="s">
        <v>720</v>
      </c>
      <c r="CIU44" s="322"/>
      <c r="CIV44" s="170"/>
      <c r="CIW44" s="170"/>
      <c r="CIX44" s="323" t="s">
        <v>20</v>
      </c>
      <c r="CIY44" s="324">
        <v>0.4</v>
      </c>
      <c r="CIZ44" s="321" t="s">
        <v>726</v>
      </c>
      <c r="CJA44" s="320" t="s">
        <v>725</v>
      </c>
      <c r="CJB44" s="321" t="s">
        <v>720</v>
      </c>
      <c r="CJC44" s="322"/>
      <c r="CJD44" s="170"/>
      <c r="CJE44" s="170"/>
      <c r="CJF44" s="323" t="s">
        <v>20</v>
      </c>
      <c r="CJG44" s="324">
        <v>0.4</v>
      </c>
      <c r="CJH44" s="321" t="s">
        <v>726</v>
      </c>
      <c r="CJI44" s="320" t="s">
        <v>725</v>
      </c>
      <c r="CJJ44" s="321" t="s">
        <v>720</v>
      </c>
      <c r="CJK44" s="322"/>
      <c r="CJL44" s="170"/>
      <c r="CJM44" s="170"/>
      <c r="CJN44" s="323" t="s">
        <v>20</v>
      </c>
      <c r="CJO44" s="324">
        <v>0.4</v>
      </c>
      <c r="CJP44" s="321" t="s">
        <v>726</v>
      </c>
      <c r="CJQ44" s="320" t="s">
        <v>725</v>
      </c>
      <c r="CJR44" s="321" t="s">
        <v>720</v>
      </c>
      <c r="CJS44" s="322"/>
      <c r="CJT44" s="170"/>
      <c r="CJU44" s="170"/>
      <c r="CJV44" s="323" t="s">
        <v>20</v>
      </c>
      <c r="CJW44" s="324">
        <v>0.4</v>
      </c>
      <c r="CJX44" s="321" t="s">
        <v>726</v>
      </c>
      <c r="CJY44" s="320" t="s">
        <v>725</v>
      </c>
      <c r="CJZ44" s="321" t="s">
        <v>720</v>
      </c>
      <c r="CKA44" s="322"/>
      <c r="CKB44" s="170"/>
      <c r="CKC44" s="170"/>
      <c r="CKD44" s="323" t="s">
        <v>20</v>
      </c>
      <c r="CKE44" s="324">
        <v>0.4</v>
      </c>
      <c r="CKF44" s="321" t="s">
        <v>726</v>
      </c>
      <c r="CKG44" s="320" t="s">
        <v>725</v>
      </c>
      <c r="CKH44" s="321" t="s">
        <v>720</v>
      </c>
      <c r="CKI44" s="322"/>
      <c r="CKJ44" s="170"/>
      <c r="CKK44" s="170"/>
      <c r="CKL44" s="323" t="s">
        <v>20</v>
      </c>
      <c r="CKM44" s="324">
        <v>0.4</v>
      </c>
      <c r="CKN44" s="321" t="s">
        <v>726</v>
      </c>
      <c r="CKO44" s="320" t="s">
        <v>725</v>
      </c>
      <c r="CKP44" s="321" t="s">
        <v>720</v>
      </c>
      <c r="CKQ44" s="322"/>
      <c r="CKR44" s="170"/>
      <c r="CKS44" s="170"/>
      <c r="CKT44" s="323" t="s">
        <v>20</v>
      </c>
      <c r="CKU44" s="324">
        <v>0.4</v>
      </c>
      <c r="CKV44" s="321" t="s">
        <v>726</v>
      </c>
      <c r="CKW44" s="320" t="s">
        <v>725</v>
      </c>
      <c r="CKX44" s="321" t="s">
        <v>720</v>
      </c>
      <c r="CKY44" s="322"/>
      <c r="CKZ44" s="170"/>
      <c r="CLA44" s="170"/>
      <c r="CLB44" s="323" t="s">
        <v>20</v>
      </c>
      <c r="CLC44" s="324">
        <v>0.4</v>
      </c>
      <c r="CLD44" s="321" t="s">
        <v>726</v>
      </c>
      <c r="CLE44" s="320" t="s">
        <v>725</v>
      </c>
      <c r="CLF44" s="321" t="s">
        <v>720</v>
      </c>
      <c r="CLG44" s="322"/>
      <c r="CLH44" s="170"/>
      <c r="CLI44" s="170"/>
      <c r="CLJ44" s="323" t="s">
        <v>20</v>
      </c>
      <c r="CLK44" s="324">
        <v>0.4</v>
      </c>
      <c r="CLL44" s="321" t="s">
        <v>726</v>
      </c>
      <c r="CLM44" s="320" t="s">
        <v>725</v>
      </c>
      <c r="CLN44" s="321" t="s">
        <v>720</v>
      </c>
      <c r="CLO44" s="322"/>
      <c r="CLP44" s="170"/>
      <c r="CLQ44" s="170"/>
      <c r="CLR44" s="323" t="s">
        <v>20</v>
      </c>
      <c r="CLS44" s="324">
        <v>0.4</v>
      </c>
      <c r="CLT44" s="321" t="s">
        <v>726</v>
      </c>
      <c r="CLU44" s="320" t="s">
        <v>725</v>
      </c>
      <c r="CLV44" s="321" t="s">
        <v>720</v>
      </c>
      <c r="CLW44" s="322"/>
      <c r="CLX44" s="170"/>
      <c r="CLY44" s="170"/>
      <c r="CLZ44" s="323" t="s">
        <v>20</v>
      </c>
      <c r="CMA44" s="324">
        <v>0.4</v>
      </c>
      <c r="CMB44" s="321" t="s">
        <v>726</v>
      </c>
      <c r="CMC44" s="320" t="s">
        <v>725</v>
      </c>
      <c r="CMD44" s="321" t="s">
        <v>720</v>
      </c>
      <c r="CME44" s="322"/>
      <c r="CMF44" s="170"/>
      <c r="CMG44" s="170"/>
      <c r="CMH44" s="323" t="s">
        <v>20</v>
      </c>
      <c r="CMI44" s="324">
        <v>0.4</v>
      </c>
      <c r="CMJ44" s="321" t="s">
        <v>726</v>
      </c>
      <c r="CMK44" s="320" t="s">
        <v>725</v>
      </c>
      <c r="CML44" s="321" t="s">
        <v>720</v>
      </c>
      <c r="CMM44" s="322"/>
      <c r="CMN44" s="170"/>
      <c r="CMO44" s="170"/>
      <c r="CMP44" s="323" t="s">
        <v>20</v>
      </c>
      <c r="CMQ44" s="324">
        <v>0.4</v>
      </c>
      <c r="CMR44" s="321" t="s">
        <v>726</v>
      </c>
      <c r="CMS44" s="320" t="s">
        <v>725</v>
      </c>
      <c r="CMT44" s="321" t="s">
        <v>720</v>
      </c>
      <c r="CMU44" s="322"/>
      <c r="CMV44" s="170"/>
      <c r="CMW44" s="170"/>
      <c r="CMX44" s="323" t="s">
        <v>20</v>
      </c>
      <c r="CMY44" s="324">
        <v>0.4</v>
      </c>
      <c r="CMZ44" s="321" t="s">
        <v>726</v>
      </c>
      <c r="CNA44" s="320" t="s">
        <v>725</v>
      </c>
      <c r="CNB44" s="321" t="s">
        <v>720</v>
      </c>
      <c r="CNC44" s="322"/>
      <c r="CND44" s="170"/>
      <c r="CNE44" s="170"/>
      <c r="CNF44" s="323" t="s">
        <v>20</v>
      </c>
      <c r="CNG44" s="324">
        <v>0.4</v>
      </c>
      <c r="CNH44" s="321" t="s">
        <v>726</v>
      </c>
      <c r="CNI44" s="320" t="s">
        <v>725</v>
      </c>
      <c r="CNJ44" s="321" t="s">
        <v>720</v>
      </c>
      <c r="CNK44" s="322"/>
      <c r="CNL44" s="170"/>
      <c r="CNM44" s="170"/>
      <c r="CNN44" s="323" t="s">
        <v>20</v>
      </c>
      <c r="CNO44" s="324">
        <v>0.4</v>
      </c>
      <c r="CNP44" s="321" t="s">
        <v>726</v>
      </c>
      <c r="CNQ44" s="320" t="s">
        <v>725</v>
      </c>
      <c r="CNR44" s="321" t="s">
        <v>720</v>
      </c>
      <c r="CNS44" s="322"/>
      <c r="CNT44" s="170"/>
      <c r="CNU44" s="170"/>
      <c r="CNV44" s="323" t="s">
        <v>20</v>
      </c>
      <c r="CNW44" s="324">
        <v>0.4</v>
      </c>
      <c r="CNX44" s="321" t="s">
        <v>726</v>
      </c>
      <c r="CNY44" s="320" t="s">
        <v>725</v>
      </c>
      <c r="CNZ44" s="321" t="s">
        <v>720</v>
      </c>
      <c r="COA44" s="322"/>
      <c r="COB44" s="170"/>
      <c r="COC44" s="170"/>
      <c r="COD44" s="323" t="s">
        <v>20</v>
      </c>
      <c r="COE44" s="324">
        <v>0.4</v>
      </c>
      <c r="COF44" s="321" t="s">
        <v>726</v>
      </c>
      <c r="COG44" s="320" t="s">
        <v>725</v>
      </c>
      <c r="COH44" s="321" t="s">
        <v>720</v>
      </c>
      <c r="COI44" s="322"/>
      <c r="COJ44" s="170"/>
      <c r="COK44" s="170"/>
      <c r="COL44" s="323" t="s">
        <v>20</v>
      </c>
      <c r="COM44" s="324">
        <v>0.4</v>
      </c>
      <c r="CON44" s="321" t="s">
        <v>726</v>
      </c>
      <c r="COO44" s="320" t="s">
        <v>725</v>
      </c>
      <c r="COP44" s="321" t="s">
        <v>720</v>
      </c>
      <c r="COQ44" s="322"/>
      <c r="COR44" s="170"/>
      <c r="COS44" s="170"/>
      <c r="COT44" s="323" t="s">
        <v>20</v>
      </c>
      <c r="COU44" s="324">
        <v>0.4</v>
      </c>
      <c r="COV44" s="321" t="s">
        <v>726</v>
      </c>
      <c r="COW44" s="320" t="s">
        <v>725</v>
      </c>
      <c r="COX44" s="321" t="s">
        <v>720</v>
      </c>
      <c r="COY44" s="322"/>
      <c r="COZ44" s="170"/>
      <c r="CPA44" s="170"/>
      <c r="CPB44" s="323" t="s">
        <v>20</v>
      </c>
      <c r="CPC44" s="324">
        <v>0.4</v>
      </c>
      <c r="CPD44" s="321" t="s">
        <v>726</v>
      </c>
      <c r="CPE44" s="320" t="s">
        <v>725</v>
      </c>
      <c r="CPF44" s="321" t="s">
        <v>720</v>
      </c>
      <c r="CPG44" s="322"/>
      <c r="CPH44" s="170"/>
      <c r="CPI44" s="170"/>
      <c r="CPJ44" s="323" t="s">
        <v>20</v>
      </c>
      <c r="CPK44" s="324">
        <v>0.4</v>
      </c>
      <c r="CPL44" s="321" t="s">
        <v>726</v>
      </c>
      <c r="CPM44" s="320" t="s">
        <v>725</v>
      </c>
      <c r="CPN44" s="321" t="s">
        <v>720</v>
      </c>
      <c r="CPO44" s="322"/>
      <c r="CPP44" s="170"/>
      <c r="CPQ44" s="170"/>
      <c r="CPR44" s="323" t="s">
        <v>20</v>
      </c>
      <c r="CPS44" s="324">
        <v>0.4</v>
      </c>
      <c r="CPT44" s="321" t="s">
        <v>726</v>
      </c>
      <c r="CPU44" s="320" t="s">
        <v>725</v>
      </c>
      <c r="CPV44" s="321" t="s">
        <v>720</v>
      </c>
      <c r="CPW44" s="322"/>
      <c r="CPX44" s="170"/>
      <c r="CPY44" s="170"/>
      <c r="CPZ44" s="323" t="s">
        <v>20</v>
      </c>
      <c r="CQA44" s="324">
        <v>0.4</v>
      </c>
      <c r="CQB44" s="321" t="s">
        <v>726</v>
      </c>
      <c r="CQC44" s="320" t="s">
        <v>725</v>
      </c>
      <c r="CQD44" s="321" t="s">
        <v>720</v>
      </c>
      <c r="CQE44" s="322"/>
      <c r="CQF44" s="170"/>
      <c r="CQG44" s="170"/>
      <c r="CQH44" s="323" t="s">
        <v>20</v>
      </c>
      <c r="CQI44" s="324">
        <v>0.4</v>
      </c>
      <c r="CQJ44" s="321" t="s">
        <v>726</v>
      </c>
      <c r="CQK44" s="320" t="s">
        <v>725</v>
      </c>
      <c r="CQL44" s="321" t="s">
        <v>720</v>
      </c>
      <c r="CQM44" s="322"/>
      <c r="CQN44" s="170"/>
      <c r="CQO44" s="170"/>
      <c r="CQP44" s="323" t="s">
        <v>20</v>
      </c>
      <c r="CQQ44" s="324">
        <v>0.4</v>
      </c>
      <c r="CQR44" s="321" t="s">
        <v>726</v>
      </c>
      <c r="CQS44" s="320" t="s">
        <v>725</v>
      </c>
      <c r="CQT44" s="321" t="s">
        <v>720</v>
      </c>
      <c r="CQU44" s="322"/>
      <c r="CQV44" s="170"/>
      <c r="CQW44" s="170"/>
      <c r="CQX44" s="323" t="s">
        <v>20</v>
      </c>
      <c r="CQY44" s="324">
        <v>0.4</v>
      </c>
      <c r="CQZ44" s="321" t="s">
        <v>726</v>
      </c>
      <c r="CRA44" s="320" t="s">
        <v>725</v>
      </c>
      <c r="CRB44" s="321" t="s">
        <v>720</v>
      </c>
      <c r="CRC44" s="322"/>
      <c r="CRD44" s="170"/>
      <c r="CRE44" s="170"/>
      <c r="CRF44" s="323" t="s">
        <v>20</v>
      </c>
      <c r="CRG44" s="324">
        <v>0.4</v>
      </c>
      <c r="CRH44" s="321" t="s">
        <v>726</v>
      </c>
      <c r="CRI44" s="320" t="s">
        <v>725</v>
      </c>
      <c r="CRJ44" s="321" t="s">
        <v>720</v>
      </c>
      <c r="CRK44" s="322"/>
      <c r="CRL44" s="170"/>
      <c r="CRM44" s="170"/>
      <c r="CRN44" s="323" t="s">
        <v>20</v>
      </c>
      <c r="CRO44" s="324">
        <v>0.4</v>
      </c>
      <c r="CRP44" s="321" t="s">
        <v>726</v>
      </c>
      <c r="CRQ44" s="320" t="s">
        <v>725</v>
      </c>
      <c r="CRR44" s="321" t="s">
        <v>720</v>
      </c>
      <c r="CRS44" s="322"/>
      <c r="CRT44" s="170"/>
      <c r="CRU44" s="170"/>
      <c r="CRV44" s="323" t="s">
        <v>20</v>
      </c>
      <c r="CRW44" s="324">
        <v>0.4</v>
      </c>
      <c r="CRX44" s="321" t="s">
        <v>726</v>
      </c>
      <c r="CRY44" s="320" t="s">
        <v>725</v>
      </c>
      <c r="CRZ44" s="321" t="s">
        <v>720</v>
      </c>
      <c r="CSA44" s="322"/>
      <c r="CSB44" s="170"/>
      <c r="CSC44" s="170"/>
      <c r="CSD44" s="323" t="s">
        <v>20</v>
      </c>
      <c r="CSE44" s="324">
        <v>0.4</v>
      </c>
      <c r="CSF44" s="321" t="s">
        <v>726</v>
      </c>
      <c r="CSG44" s="320" t="s">
        <v>725</v>
      </c>
      <c r="CSH44" s="321" t="s">
        <v>720</v>
      </c>
      <c r="CSI44" s="322"/>
      <c r="CSJ44" s="170"/>
      <c r="CSK44" s="170"/>
      <c r="CSL44" s="323" t="s">
        <v>20</v>
      </c>
      <c r="CSM44" s="324">
        <v>0.4</v>
      </c>
      <c r="CSN44" s="321" t="s">
        <v>726</v>
      </c>
      <c r="CSO44" s="320" t="s">
        <v>725</v>
      </c>
      <c r="CSP44" s="321" t="s">
        <v>720</v>
      </c>
      <c r="CSQ44" s="322"/>
      <c r="CSR44" s="170"/>
      <c r="CSS44" s="170"/>
      <c r="CST44" s="323" t="s">
        <v>20</v>
      </c>
      <c r="CSU44" s="324">
        <v>0.4</v>
      </c>
      <c r="CSV44" s="321" t="s">
        <v>726</v>
      </c>
      <c r="CSW44" s="320" t="s">
        <v>725</v>
      </c>
      <c r="CSX44" s="321" t="s">
        <v>720</v>
      </c>
      <c r="CSY44" s="322"/>
      <c r="CSZ44" s="170"/>
      <c r="CTA44" s="170"/>
      <c r="CTB44" s="323" t="s">
        <v>20</v>
      </c>
      <c r="CTC44" s="324">
        <v>0.4</v>
      </c>
      <c r="CTD44" s="321" t="s">
        <v>726</v>
      </c>
      <c r="CTE44" s="320" t="s">
        <v>725</v>
      </c>
      <c r="CTF44" s="321" t="s">
        <v>720</v>
      </c>
      <c r="CTG44" s="322"/>
      <c r="CTH44" s="170"/>
      <c r="CTI44" s="170"/>
      <c r="CTJ44" s="323" t="s">
        <v>20</v>
      </c>
      <c r="CTK44" s="324">
        <v>0.4</v>
      </c>
      <c r="CTL44" s="321" t="s">
        <v>726</v>
      </c>
      <c r="CTM44" s="320" t="s">
        <v>725</v>
      </c>
      <c r="CTN44" s="321" t="s">
        <v>720</v>
      </c>
      <c r="CTO44" s="322"/>
      <c r="CTP44" s="170"/>
      <c r="CTQ44" s="170"/>
      <c r="CTR44" s="323" t="s">
        <v>20</v>
      </c>
      <c r="CTS44" s="324">
        <v>0.4</v>
      </c>
      <c r="CTT44" s="321" t="s">
        <v>726</v>
      </c>
      <c r="CTU44" s="320" t="s">
        <v>725</v>
      </c>
      <c r="CTV44" s="321" t="s">
        <v>720</v>
      </c>
      <c r="CTW44" s="322"/>
      <c r="CTX44" s="170"/>
      <c r="CTY44" s="170"/>
      <c r="CTZ44" s="323" t="s">
        <v>20</v>
      </c>
      <c r="CUA44" s="324">
        <v>0.4</v>
      </c>
      <c r="CUB44" s="321" t="s">
        <v>726</v>
      </c>
      <c r="CUC44" s="320" t="s">
        <v>725</v>
      </c>
      <c r="CUD44" s="321" t="s">
        <v>720</v>
      </c>
      <c r="CUE44" s="322"/>
      <c r="CUF44" s="170"/>
      <c r="CUG44" s="170"/>
      <c r="CUH44" s="323" t="s">
        <v>20</v>
      </c>
      <c r="CUI44" s="324">
        <v>0.4</v>
      </c>
      <c r="CUJ44" s="321" t="s">
        <v>726</v>
      </c>
      <c r="CUK44" s="320" t="s">
        <v>725</v>
      </c>
      <c r="CUL44" s="321" t="s">
        <v>720</v>
      </c>
      <c r="CUM44" s="322"/>
      <c r="CUN44" s="170"/>
      <c r="CUO44" s="170"/>
      <c r="CUP44" s="323" t="s">
        <v>20</v>
      </c>
      <c r="CUQ44" s="324">
        <v>0.4</v>
      </c>
      <c r="CUR44" s="321" t="s">
        <v>726</v>
      </c>
      <c r="CUS44" s="320" t="s">
        <v>725</v>
      </c>
      <c r="CUT44" s="321" t="s">
        <v>720</v>
      </c>
      <c r="CUU44" s="322"/>
      <c r="CUV44" s="170"/>
      <c r="CUW44" s="170"/>
      <c r="CUX44" s="323" t="s">
        <v>20</v>
      </c>
      <c r="CUY44" s="324">
        <v>0.4</v>
      </c>
      <c r="CUZ44" s="321" t="s">
        <v>726</v>
      </c>
      <c r="CVA44" s="320" t="s">
        <v>725</v>
      </c>
      <c r="CVB44" s="321" t="s">
        <v>720</v>
      </c>
      <c r="CVC44" s="322"/>
      <c r="CVD44" s="170"/>
      <c r="CVE44" s="170"/>
      <c r="CVF44" s="323" t="s">
        <v>20</v>
      </c>
      <c r="CVG44" s="324">
        <v>0.4</v>
      </c>
      <c r="CVH44" s="321" t="s">
        <v>726</v>
      </c>
      <c r="CVI44" s="320" t="s">
        <v>725</v>
      </c>
      <c r="CVJ44" s="321" t="s">
        <v>720</v>
      </c>
      <c r="CVK44" s="322"/>
      <c r="CVL44" s="170"/>
      <c r="CVM44" s="170"/>
      <c r="CVN44" s="323" t="s">
        <v>20</v>
      </c>
      <c r="CVO44" s="324">
        <v>0.4</v>
      </c>
      <c r="CVP44" s="321" t="s">
        <v>726</v>
      </c>
      <c r="CVQ44" s="320" t="s">
        <v>725</v>
      </c>
      <c r="CVR44" s="321" t="s">
        <v>720</v>
      </c>
      <c r="CVS44" s="322"/>
      <c r="CVT44" s="170"/>
      <c r="CVU44" s="170"/>
      <c r="CVV44" s="323" t="s">
        <v>20</v>
      </c>
      <c r="CVW44" s="324">
        <v>0.4</v>
      </c>
      <c r="CVX44" s="321" t="s">
        <v>726</v>
      </c>
      <c r="CVY44" s="320" t="s">
        <v>725</v>
      </c>
      <c r="CVZ44" s="321" t="s">
        <v>720</v>
      </c>
      <c r="CWA44" s="322"/>
      <c r="CWB44" s="170"/>
      <c r="CWC44" s="170"/>
      <c r="CWD44" s="323" t="s">
        <v>20</v>
      </c>
      <c r="CWE44" s="324">
        <v>0.4</v>
      </c>
      <c r="CWF44" s="321" t="s">
        <v>726</v>
      </c>
      <c r="CWG44" s="320" t="s">
        <v>725</v>
      </c>
      <c r="CWH44" s="321" t="s">
        <v>720</v>
      </c>
      <c r="CWI44" s="322"/>
      <c r="CWJ44" s="170"/>
      <c r="CWK44" s="170"/>
      <c r="CWL44" s="323" t="s">
        <v>20</v>
      </c>
      <c r="CWM44" s="324">
        <v>0.4</v>
      </c>
      <c r="CWN44" s="321" t="s">
        <v>726</v>
      </c>
      <c r="CWO44" s="320" t="s">
        <v>725</v>
      </c>
      <c r="CWP44" s="321" t="s">
        <v>720</v>
      </c>
      <c r="CWQ44" s="322"/>
      <c r="CWR44" s="170"/>
      <c r="CWS44" s="170"/>
      <c r="CWT44" s="323" t="s">
        <v>20</v>
      </c>
      <c r="CWU44" s="324">
        <v>0.4</v>
      </c>
      <c r="CWV44" s="321" t="s">
        <v>726</v>
      </c>
      <c r="CWW44" s="320" t="s">
        <v>725</v>
      </c>
      <c r="CWX44" s="321" t="s">
        <v>720</v>
      </c>
      <c r="CWY44" s="322"/>
      <c r="CWZ44" s="170"/>
      <c r="CXA44" s="170"/>
      <c r="CXB44" s="323" t="s">
        <v>20</v>
      </c>
      <c r="CXC44" s="324">
        <v>0.4</v>
      </c>
      <c r="CXD44" s="321" t="s">
        <v>726</v>
      </c>
      <c r="CXE44" s="320" t="s">
        <v>725</v>
      </c>
      <c r="CXF44" s="321" t="s">
        <v>720</v>
      </c>
      <c r="CXG44" s="322"/>
      <c r="CXH44" s="170"/>
      <c r="CXI44" s="170"/>
      <c r="CXJ44" s="323" t="s">
        <v>20</v>
      </c>
      <c r="CXK44" s="324">
        <v>0.4</v>
      </c>
      <c r="CXL44" s="321" t="s">
        <v>726</v>
      </c>
      <c r="CXM44" s="320" t="s">
        <v>725</v>
      </c>
      <c r="CXN44" s="321" t="s">
        <v>720</v>
      </c>
      <c r="CXO44" s="322"/>
      <c r="CXP44" s="170"/>
      <c r="CXQ44" s="170"/>
      <c r="CXR44" s="323" t="s">
        <v>20</v>
      </c>
      <c r="CXS44" s="324">
        <v>0.4</v>
      </c>
      <c r="CXT44" s="321" t="s">
        <v>726</v>
      </c>
      <c r="CXU44" s="320" t="s">
        <v>725</v>
      </c>
      <c r="CXV44" s="321" t="s">
        <v>720</v>
      </c>
      <c r="CXW44" s="322"/>
      <c r="CXX44" s="170"/>
      <c r="CXY44" s="170"/>
      <c r="CXZ44" s="323" t="s">
        <v>20</v>
      </c>
      <c r="CYA44" s="324">
        <v>0.4</v>
      </c>
      <c r="CYB44" s="321" t="s">
        <v>726</v>
      </c>
      <c r="CYC44" s="320" t="s">
        <v>725</v>
      </c>
      <c r="CYD44" s="321" t="s">
        <v>720</v>
      </c>
      <c r="CYE44" s="322"/>
      <c r="CYF44" s="170"/>
      <c r="CYG44" s="170"/>
      <c r="CYH44" s="323" t="s">
        <v>20</v>
      </c>
      <c r="CYI44" s="324">
        <v>0.4</v>
      </c>
      <c r="CYJ44" s="321" t="s">
        <v>726</v>
      </c>
      <c r="CYK44" s="320" t="s">
        <v>725</v>
      </c>
      <c r="CYL44" s="321" t="s">
        <v>720</v>
      </c>
      <c r="CYM44" s="322"/>
      <c r="CYN44" s="170"/>
      <c r="CYO44" s="170"/>
      <c r="CYP44" s="323" t="s">
        <v>20</v>
      </c>
      <c r="CYQ44" s="324">
        <v>0.4</v>
      </c>
      <c r="CYR44" s="321" t="s">
        <v>726</v>
      </c>
      <c r="CYS44" s="320" t="s">
        <v>725</v>
      </c>
      <c r="CYT44" s="321" t="s">
        <v>720</v>
      </c>
      <c r="CYU44" s="322"/>
      <c r="CYV44" s="170"/>
      <c r="CYW44" s="170"/>
      <c r="CYX44" s="323" t="s">
        <v>20</v>
      </c>
      <c r="CYY44" s="324">
        <v>0.4</v>
      </c>
      <c r="CYZ44" s="321" t="s">
        <v>726</v>
      </c>
      <c r="CZA44" s="320" t="s">
        <v>725</v>
      </c>
      <c r="CZB44" s="321" t="s">
        <v>720</v>
      </c>
      <c r="CZC44" s="322"/>
      <c r="CZD44" s="170"/>
      <c r="CZE44" s="170"/>
      <c r="CZF44" s="323" t="s">
        <v>20</v>
      </c>
      <c r="CZG44" s="324">
        <v>0.4</v>
      </c>
      <c r="CZH44" s="321" t="s">
        <v>726</v>
      </c>
      <c r="CZI44" s="320" t="s">
        <v>725</v>
      </c>
      <c r="CZJ44" s="321" t="s">
        <v>720</v>
      </c>
      <c r="CZK44" s="322"/>
      <c r="CZL44" s="170"/>
      <c r="CZM44" s="170"/>
      <c r="CZN44" s="323" t="s">
        <v>20</v>
      </c>
      <c r="CZO44" s="324">
        <v>0.4</v>
      </c>
      <c r="CZP44" s="321" t="s">
        <v>726</v>
      </c>
      <c r="CZQ44" s="320" t="s">
        <v>725</v>
      </c>
      <c r="CZR44" s="321" t="s">
        <v>720</v>
      </c>
      <c r="CZS44" s="322"/>
      <c r="CZT44" s="170"/>
      <c r="CZU44" s="170"/>
      <c r="CZV44" s="323" t="s">
        <v>20</v>
      </c>
      <c r="CZW44" s="324">
        <v>0.4</v>
      </c>
      <c r="CZX44" s="321" t="s">
        <v>726</v>
      </c>
      <c r="CZY44" s="320" t="s">
        <v>725</v>
      </c>
      <c r="CZZ44" s="321" t="s">
        <v>720</v>
      </c>
      <c r="DAA44" s="322"/>
      <c r="DAB44" s="170"/>
      <c r="DAC44" s="170"/>
      <c r="DAD44" s="323" t="s">
        <v>20</v>
      </c>
      <c r="DAE44" s="324">
        <v>0.4</v>
      </c>
      <c r="DAF44" s="321" t="s">
        <v>726</v>
      </c>
      <c r="DAG44" s="320" t="s">
        <v>725</v>
      </c>
      <c r="DAH44" s="321" t="s">
        <v>720</v>
      </c>
      <c r="DAI44" s="322"/>
      <c r="DAJ44" s="170"/>
      <c r="DAK44" s="170"/>
      <c r="DAL44" s="323" t="s">
        <v>20</v>
      </c>
      <c r="DAM44" s="324">
        <v>0.4</v>
      </c>
      <c r="DAN44" s="321" t="s">
        <v>726</v>
      </c>
      <c r="DAO44" s="320" t="s">
        <v>725</v>
      </c>
      <c r="DAP44" s="321" t="s">
        <v>720</v>
      </c>
      <c r="DAQ44" s="322"/>
      <c r="DAR44" s="170"/>
      <c r="DAS44" s="170"/>
      <c r="DAT44" s="323" t="s">
        <v>20</v>
      </c>
      <c r="DAU44" s="324">
        <v>0.4</v>
      </c>
      <c r="DAV44" s="321" t="s">
        <v>726</v>
      </c>
      <c r="DAW44" s="320" t="s">
        <v>725</v>
      </c>
      <c r="DAX44" s="321" t="s">
        <v>720</v>
      </c>
      <c r="DAY44" s="322"/>
      <c r="DAZ44" s="170"/>
      <c r="DBA44" s="170"/>
      <c r="DBB44" s="323" t="s">
        <v>20</v>
      </c>
      <c r="DBC44" s="324">
        <v>0.4</v>
      </c>
      <c r="DBD44" s="321" t="s">
        <v>726</v>
      </c>
      <c r="DBE44" s="320" t="s">
        <v>725</v>
      </c>
      <c r="DBF44" s="321" t="s">
        <v>720</v>
      </c>
      <c r="DBG44" s="322"/>
      <c r="DBH44" s="170"/>
      <c r="DBI44" s="170"/>
      <c r="DBJ44" s="323" t="s">
        <v>20</v>
      </c>
      <c r="DBK44" s="324">
        <v>0.4</v>
      </c>
      <c r="DBL44" s="321" t="s">
        <v>726</v>
      </c>
      <c r="DBM44" s="320" t="s">
        <v>725</v>
      </c>
      <c r="DBN44" s="321" t="s">
        <v>720</v>
      </c>
      <c r="DBO44" s="322"/>
      <c r="DBP44" s="170"/>
      <c r="DBQ44" s="170"/>
      <c r="DBR44" s="323" t="s">
        <v>20</v>
      </c>
      <c r="DBS44" s="324">
        <v>0.4</v>
      </c>
      <c r="DBT44" s="321" t="s">
        <v>726</v>
      </c>
      <c r="DBU44" s="320" t="s">
        <v>725</v>
      </c>
      <c r="DBV44" s="321" t="s">
        <v>720</v>
      </c>
      <c r="DBW44" s="322"/>
      <c r="DBX44" s="170"/>
      <c r="DBY44" s="170"/>
      <c r="DBZ44" s="323" t="s">
        <v>20</v>
      </c>
      <c r="DCA44" s="324">
        <v>0.4</v>
      </c>
      <c r="DCB44" s="321" t="s">
        <v>726</v>
      </c>
      <c r="DCC44" s="320" t="s">
        <v>725</v>
      </c>
      <c r="DCD44" s="321" t="s">
        <v>720</v>
      </c>
      <c r="DCE44" s="322"/>
      <c r="DCF44" s="170"/>
      <c r="DCG44" s="170"/>
      <c r="DCH44" s="323" t="s">
        <v>20</v>
      </c>
      <c r="DCI44" s="324">
        <v>0.4</v>
      </c>
      <c r="DCJ44" s="321" t="s">
        <v>726</v>
      </c>
      <c r="DCK44" s="320" t="s">
        <v>725</v>
      </c>
      <c r="DCL44" s="321" t="s">
        <v>720</v>
      </c>
      <c r="DCM44" s="322"/>
      <c r="DCN44" s="170"/>
      <c r="DCO44" s="170"/>
      <c r="DCP44" s="323" t="s">
        <v>20</v>
      </c>
      <c r="DCQ44" s="324">
        <v>0.4</v>
      </c>
      <c r="DCR44" s="321" t="s">
        <v>726</v>
      </c>
      <c r="DCS44" s="320" t="s">
        <v>725</v>
      </c>
      <c r="DCT44" s="321" t="s">
        <v>720</v>
      </c>
      <c r="DCU44" s="322"/>
      <c r="DCV44" s="170"/>
      <c r="DCW44" s="170"/>
      <c r="DCX44" s="323" t="s">
        <v>20</v>
      </c>
      <c r="DCY44" s="324">
        <v>0.4</v>
      </c>
      <c r="DCZ44" s="321" t="s">
        <v>726</v>
      </c>
      <c r="DDA44" s="320" t="s">
        <v>725</v>
      </c>
      <c r="DDB44" s="321" t="s">
        <v>720</v>
      </c>
      <c r="DDC44" s="322"/>
      <c r="DDD44" s="170"/>
      <c r="DDE44" s="170"/>
      <c r="DDF44" s="323" t="s">
        <v>20</v>
      </c>
      <c r="DDG44" s="324">
        <v>0.4</v>
      </c>
      <c r="DDH44" s="321" t="s">
        <v>726</v>
      </c>
      <c r="DDI44" s="320" t="s">
        <v>725</v>
      </c>
      <c r="DDJ44" s="321" t="s">
        <v>720</v>
      </c>
      <c r="DDK44" s="322"/>
      <c r="DDL44" s="170"/>
      <c r="DDM44" s="170"/>
      <c r="DDN44" s="323" t="s">
        <v>20</v>
      </c>
      <c r="DDO44" s="324">
        <v>0.4</v>
      </c>
      <c r="DDP44" s="321" t="s">
        <v>726</v>
      </c>
      <c r="DDQ44" s="320" t="s">
        <v>725</v>
      </c>
      <c r="DDR44" s="321" t="s">
        <v>720</v>
      </c>
      <c r="DDS44" s="322"/>
      <c r="DDT44" s="170"/>
      <c r="DDU44" s="170"/>
      <c r="DDV44" s="323" t="s">
        <v>20</v>
      </c>
      <c r="DDW44" s="324">
        <v>0.4</v>
      </c>
      <c r="DDX44" s="321" t="s">
        <v>726</v>
      </c>
      <c r="DDY44" s="320" t="s">
        <v>725</v>
      </c>
      <c r="DDZ44" s="321" t="s">
        <v>720</v>
      </c>
      <c r="DEA44" s="322"/>
      <c r="DEB44" s="170"/>
      <c r="DEC44" s="170"/>
      <c r="DED44" s="323" t="s">
        <v>20</v>
      </c>
      <c r="DEE44" s="324">
        <v>0.4</v>
      </c>
      <c r="DEF44" s="321" t="s">
        <v>726</v>
      </c>
      <c r="DEG44" s="320" t="s">
        <v>725</v>
      </c>
      <c r="DEH44" s="321" t="s">
        <v>720</v>
      </c>
      <c r="DEI44" s="322"/>
      <c r="DEJ44" s="170"/>
      <c r="DEK44" s="170"/>
      <c r="DEL44" s="323" t="s">
        <v>20</v>
      </c>
      <c r="DEM44" s="324">
        <v>0.4</v>
      </c>
      <c r="DEN44" s="321" t="s">
        <v>726</v>
      </c>
      <c r="DEO44" s="320" t="s">
        <v>725</v>
      </c>
      <c r="DEP44" s="321" t="s">
        <v>720</v>
      </c>
      <c r="DEQ44" s="322"/>
      <c r="DER44" s="170"/>
      <c r="DES44" s="170"/>
      <c r="DET44" s="323" t="s">
        <v>20</v>
      </c>
      <c r="DEU44" s="324">
        <v>0.4</v>
      </c>
      <c r="DEV44" s="321" t="s">
        <v>726</v>
      </c>
      <c r="DEW44" s="320" t="s">
        <v>725</v>
      </c>
      <c r="DEX44" s="321" t="s">
        <v>720</v>
      </c>
      <c r="DEY44" s="322"/>
      <c r="DEZ44" s="170"/>
      <c r="DFA44" s="170"/>
      <c r="DFB44" s="323" t="s">
        <v>20</v>
      </c>
      <c r="DFC44" s="324">
        <v>0.4</v>
      </c>
      <c r="DFD44" s="321" t="s">
        <v>726</v>
      </c>
      <c r="DFE44" s="320" t="s">
        <v>725</v>
      </c>
      <c r="DFF44" s="321" t="s">
        <v>720</v>
      </c>
      <c r="DFG44" s="322"/>
      <c r="DFH44" s="170"/>
      <c r="DFI44" s="170"/>
      <c r="DFJ44" s="323" t="s">
        <v>20</v>
      </c>
      <c r="DFK44" s="324">
        <v>0.4</v>
      </c>
      <c r="DFL44" s="321" t="s">
        <v>726</v>
      </c>
      <c r="DFM44" s="320" t="s">
        <v>725</v>
      </c>
      <c r="DFN44" s="321" t="s">
        <v>720</v>
      </c>
      <c r="DFO44" s="322"/>
      <c r="DFP44" s="170"/>
      <c r="DFQ44" s="170"/>
      <c r="DFR44" s="323" t="s">
        <v>20</v>
      </c>
      <c r="DFS44" s="324">
        <v>0.4</v>
      </c>
      <c r="DFT44" s="321" t="s">
        <v>726</v>
      </c>
      <c r="DFU44" s="320" t="s">
        <v>725</v>
      </c>
      <c r="DFV44" s="321" t="s">
        <v>720</v>
      </c>
      <c r="DFW44" s="322"/>
      <c r="DFX44" s="170"/>
      <c r="DFY44" s="170"/>
      <c r="DFZ44" s="323" t="s">
        <v>20</v>
      </c>
      <c r="DGA44" s="324">
        <v>0.4</v>
      </c>
      <c r="DGB44" s="321" t="s">
        <v>726</v>
      </c>
      <c r="DGC44" s="320" t="s">
        <v>725</v>
      </c>
      <c r="DGD44" s="321" t="s">
        <v>720</v>
      </c>
      <c r="DGE44" s="322"/>
      <c r="DGF44" s="170"/>
      <c r="DGG44" s="170"/>
      <c r="DGH44" s="323" t="s">
        <v>20</v>
      </c>
      <c r="DGI44" s="324">
        <v>0.4</v>
      </c>
      <c r="DGJ44" s="321" t="s">
        <v>726</v>
      </c>
      <c r="DGK44" s="320" t="s">
        <v>725</v>
      </c>
      <c r="DGL44" s="321" t="s">
        <v>720</v>
      </c>
      <c r="DGM44" s="322"/>
      <c r="DGN44" s="170"/>
      <c r="DGO44" s="170"/>
      <c r="DGP44" s="323" t="s">
        <v>20</v>
      </c>
      <c r="DGQ44" s="324">
        <v>0.4</v>
      </c>
      <c r="DGR44" s="321" t="s">
        <v>726</v>
      </c>
      <c r="DGS44" s="320" t="s">
        <v>725</v>
      </c>
      <c r="DGT44" s="321" t="s">
        <v>720</v>
      </c>
      <c r="DGU44" s="322"/>
      <c r="DGV44" s="170"/>
      <c r="DGW44" s="170"/>
      <c r="DGX44" s="323" t="s">
        <v>20</v>
      </c>
      <c r="DGY44" s="324">
        <v>0.4</v>
      </c>
      <c r="DGZ44" s="321" t="s">
        <v>726</v>
      </c>
      <c r="DHA44" s="320" t="s">
        <v>725</v>
      </c>
      <c r="DHB44" s="321" t="s">
        <v>720</v>
      </c>
      <c r="DHC44" s="322"/>
      <c r="DHD44" s="170"/>
      <c r="DHE44" s="170"/>
      <c r="DHF44" s="323" t="s">
        <v>20</v>
      </c>
      <c r="DHG44" s="324">
        <v>0.4</v>
      </c>
      <c r="DHH44" s="321" t="s">
        <v>726</v>
      </c>
      <c r="DHI44" s="320" t="s">
        <v>725</v>
      </c>
      <c r="DHJ44" s="321" t="s">
        <v>720</v>
      </c>
      <c r="DHK44" s="322"/>
      <c r="DHL44" s="170"/>
      <c r="DHM44" s="170"/>
      <c r="DHN44" s="323" t="s">
        <v>20</v>
      </c>
      <c r="DHO44" s="324">
        <v>0.4</v>
      </c>
      <c r="DHP44" s="321" t="s">
        <v>726</v>
      </c>
      <c r="DHQ44" s="320" t="s">
        <v>725</v>
      </c>
      <c r="DHR44" s="321" t="s">
        <v>720</v>
      </c>
      <c r="DHS44" s="322"/>
      <c r="DHT44" s="170"/>
      <c r="DHU44" s="170"/>
      <c r="DHV44" s="323" t="s">
        <v>20</v>
      </c>
      <c r="DHW44" s="324">
        <v>0.4</v>
      </c>
      <c r="DHX44" s="321" t="s">
        <v>726</v>
      </c>
      <c r="DHY44" s="320" t="s">
        <v>725</v>
      </c>
      <c r="DHZ44" s="321" t="s">
        <v>720</v>
      </c>
      <c r="DIA44" s="322"/>
      <c r="DIB44" s="170"/>
      <c r="DIC44" s="170"/>
      <c r="DID44" s="323" t="s">
        <v>20</v>
      </c>
      <c r="DIE44" s="324">
        <v>0.4</v>
      </c>
      <c r="DIF44" s="321" t="s">
        <v>726</v>
      </c>
      <c r="DIG44" s="320" t="s">
        <v>725</v>
      </c>
      <c r="DIH44" s="321" t="s">
        <v>720</v>
      </c>
      <c r="DII44" s="322"/>
      <c r="DIJ44" s="170"/>
      <c r="DIK44" s="170"/>
      <c r="DIL44" s="323" t="s">
        <v>20</v>
      </c>
      <c r="DIM44" s="324">
        <v>0.4</v>
      </c>
      <c r="DIN44" s="321" t="s">
        <v>726</v>
      </c>
      <c r="DIO44" s="320" t="s">
        <v>725</v>
      </c>
      <c r="DIP44" s="321" t="s">
        <v>720</v>
      </c>
      <c r="DIQ44" s="322"/>
      <c r="DIR44" s="170"/>
      <c r="DIS44" s="170"/>
      <c r="DIT44" s="323" t="s">
        <v>20</v>
      </c>
      <c r="DIU44" s="324">
        <v>0.4</v>
      </c>
      <c r="DIV44" s="321" t="s">
        <v>726</v>
      </c>
      <c r="DIW44" s="320" t="s">
        <v>725</v>
      </c>
      <c r="DIX44" s="321" t="s">
        <v>720</v>
      </c>
      <c r="DIY44" s="322"/>
      <c r="DIZ44" s="170"/>
      <c r="DJA44" s="170"/>
      <c r="DJB44" s="323" t="s">
        <v>20</v>
      </c>
      <c r="DJC44" s="324">
        <v>0.4</v>
      </c>
      <c r="DJD44" s="321" t="s">
        <v>726</v>
      </c>
      <c r="DJE44" s="320" t="s">
        <v>725</v>
      </c>
      <c r="DJF44" s="321" t="s">
        <v>720</v>
      </c>
      <c r="DJG44" s="322"/>
      <c r="DJH44" s="170"/>
      <c r="DJI44" s="170"/>
      <c r="DJJ44" s="323" t="s">
        <v>20</v>
      </c>
      <c r="DJK44" s="324">
        <v>0.4</v>
      </c>
      <c r="DJL44" s="321" t="s">
        <v>726</v>
      </c>
      <c r="DJM44" s="320" t="s">
        <v>725</v>
      </c>
      <c r="DJN44" s="321" t="s">
        <v>720</v>
      </c>
      <c r="DJO44" s="322"/>
      <c r="DJP44" s="170"/>
      <c r="DJQ44" s="170"/>
      <c r="DJR44" s="323" t="s">
        <v>20</v>
      </c>
      <c r="DJS44" s="324">
        <v>0.4</v>
      </c>
      <c r="DJT44" s="321" t="s">
        <v>726</v>
      </c>
      <c r="DJU44" s="320" t="s">
        <v>725</v>
      </c>
      <c r="DJV44" s="321" t="s">
        <v>720</v>
      </c>
      <c r="DJW44" s="322"/>
      <c r="DJX44" s="170"/>
      <c r="DJY44" s="170"/>
      <c r="DJZ44" s="323" t="s">
        <v>20</v>
      </c>
      <c r="DKA44" s="324">
        <v>0.4</v>
      </c>
      <c r="DKB44" s="321" t="s">
        <v>726</v>
      </c>
      <c r="DKC44" s="320" t="s">
        <v>725</v>
      </c>
      <c r="DKD44" s="321" t="s">
        <v>720</v>
      </c>
      <c r="DKE44" s="322"/>
      <c r="DKF44" s="170"/>
      <c r="DKG44" s="170"/>
      <c r="DKH44" s="323" t="s">
        <v>20</v>
      </c>
      <c r="DKI44" s="324">
        <v>0.4</v>
      </c>
      <c r="DKJ44" s="321" t="s">
        <v>726</v>
      </c>
      <c r="DKK44" s="320" t="s">
        <v>725</v>
      </c>
      <c r="DKL44" s="321" t="s">
        <v>720</v>
      </c>
      <c r="DKM44" s="322"/>
      <c r="DKN44" s="170"/>
      <c r="DKO44" s="170"/>
      <c r="DKP44" s="323" t="s">
        <v>20</v>
      </c>
      <c r="DKQ44" s="324">
        <v>0.4</v>
      </c>
      <c r="DKR44" s="321" t="s">
        <v>726</v>
      </c>
      <c r="DKS44" s="320" t="s">
        <v>725</v>
      </c>
      <c r="DKT44" s="321" t="s">
        <v>720</v>
      </c>
      <c r="DKU44" s="322"/>
      <c r="DKV44" s="170"/>
      <c r="DKW44" s="170"/>
      <c r="DKX44" s="323" t="s">
        <v>20</v>
      </c>
      <c r="DKY44" s="324">
        <v>0.4</v>
      </c>
      <c r="DKZ44" s="321" t="s">
        <v>726</v>
      </c>
      <c r="DLA44" s="320" t="s">
        <v>725</v>
      </c>
      <c r="DLB44" s="321" t="s">
        <v>720</v>
      </c>
      <c r="DLC44" s="322"/>
      <c r="DLD44" s="170"/>
      <c r="DLE44" s="170"/>
      <c r="DLF44" s="323" t="s">
        <v>20</v>
      </c>
      <c r="DLG44" s="324">
        <v>0.4</v>
      </c>
      <c r="DLH44" s="321" t="s">
        <v>726</v>
      </c>
      <c r="DLI44" s="320" t="s">
        <v>725</v>
      </c>
      <c r="DLJ44" s="321" t="s">
        <v>720</v>
      </c>
      <c r="DLK44" s="322"/>
      <c r="DLL44" s="170"/>
      <c r="DLM44" s="170"/>
      <c r="DLN44" s="323" t="s">
        <v>20</v>
      </c>
      <c r="DLO44" s="324">
        <v>0.4</v>
      </c>
      <c r="DLP44" s="321" t="s">
        <v>726</v>
      </c>
      <c r="DLQ44" s="320" t="s">
        <v>725</v>
      </c>
      <c r="DLR44" s="321" t="s">
        <v>720</v>
      </c>
      <c r="DLS44" s="322"/>
      <c r="DLT44" s="170"/>
      <c r="DLU44" s="170"/>
      <c r="DLV44" s="323" t="s">
        <v>20</v>
      </c>
      <c r="DLW44" s="324">
        <v>0.4</v>
      </c>
      <c r="DLX44" s="321" t="s">
        <v>726</v>
      </c>
      <c r="DLY44" s="320" t="s">
        <v>725</v>
      </c>
      <c r="DLZ44" s="321" t="s">
        <v>720</v>
      </c>
      <c r="DMA44" s="322"/>
      <c r="DMB44" s="170"/>
      <c r="DMC44" s="170"/>
      <c r="DMD44" s="323" t="s">
        <v>20</v>
      </c>
      <c r="DME44" s="324">
        <v>0.4</v>
      </c>
      <c r="DMF44" s="321" t="s">
        <v>726</v>
      </c>
      <c r="DMG44" s="320" t="s">
        <v>725</v>
      </c>
      <c r="DMH44" s="321" t="s">
        <v>720</v>
      </c>
      <c r="DMI44" s="322"/>
      <c r="DMJ44" s="170"/>
      <c r="DMK44" s="170"/>
      <c r="DML44" s="323" t="s">
        <v>20</v>
      </c>
      <c r="DMM44" s="324">
        <v>0.4</v>
      </c>
      <c r="DMN44" s="321" t="s">
        <v>726</v>
      </c>
      <c r="DMO44" s="320" t="s">
        <v>725</v>
      </c>
      <c r="DMP44" s="321" t="s">
        <v>720</v>
      </c>
      <c r="DMQ44" s="322"/>
      <c r="DMR44" s="170"/>
      <c r="DMS44" s="170"/>
      <c r="DMT44" s="323" t="s">
        <v>20</v>
      </c>
      <c r="DMU44" s="324">
        <v>0.4</v>
      </c>
      <c r="DMV44" s="321" t="s">
        <v>726</v>
      </c>
      <c r="DMW44" s="320" t="s">
        <v>725</v>
      </c>
      <c r="DMX44" s="321" t="s">
        <v>720</v>
      </c>
      <c r="DMY44" s="322"/>
      <c r="DMZ44" s="170"/>
      <c r="DNA44" s="170"/>
      <c r="DNB44" s="323" t="s">
        <v>20</v>
      </c>
      <c r="DNC44" s="324">
        <v>0.4</v>
      </c>
      <c r="DND44" s="321" t="s">
        <v>726</v>
      </c>
      <c r="DNE44" s="320" t="s">
        <v>725</v>
      </c>
      <c r="DNF44" s="321" t="s">
        <v>720</v>
      </c>
      <c r="DNG44" s="322"/>
      <c r="DNH44" s="170"/>
      <c r="DNI44" s="170"/>
      <c r="DNJ44" s="323" t="s">
        <v>20</v>
      </c>
      <c r="DNK44" s="324">
        <v>0.4</v>
      </c>
      <c r="DNL44" s="321" t="s">
        <v>726</v>
      </c>
      <c r="DNM44" s="320" t="s">
        <v>725</v>
      </c>
      <c r="DNN44" s="321" t="s">
        <v>720</v>
      </c>
      <c r="DNO44" s="322"/>
      <c r="DNP44" s="170"/>
      <c r="DNQ44" s="170"/>
      <c r="DNR44" s="323" t="s">
        <v>20</v>
      </c>
      <c r="DNS44" s="324">
        <v>0.4</v>
      </c>
      <c r="DNT44" s="321" t="s">
        <v>726</v>
      </c>
      <c r="DNU44" s="320" t="s">
        <v>725</v>
      </c>
      <c r="DNV44" s="321" t="s">
        <v>720</v>
      </c>
      <c r="DNW44" s="322"/>
      <c r="DNX44" s="170"/>
      <c r="DNY44" s="170"/>
      <c r="DNZ44" s="323" t="s">
        <v>20</v>
      </c>
      <c r="DOA44" s="324">
        <v>0.4</v>
      </c>
      <c r="DOB44" s="321" t="s">
        <v>726</v>
      </c>
      <c r="DOC44" s="320" t="s">
        <v>725</v>
      </c>
      <c r="DOD44" s="321" t="s">
        <v>720</v>
      </c>
      <c r="DOE44" s="322"/>
      <c r="DOF44" s="170"/>
      <c r="DOG44" s="170"/>
      <c r="DOH44" s="323" t="s">
        <v>20</v>
      </c>
      <c r="DOI44" s="324">
        <v>0.4</v>
      </c>
      <c r="DOJ44" s="321" t="s">
        <v>726</v>
      </c>
      <c r="DOK44" s="320" t="s">
        <v>725</v>
      </c>
      <c r="DOL44" s="321" t="s">
        <v>720</v>
      </c>
      <c r="DOM44" s="322"/>
      <c r="DON44" s="170"/>
      <c r="DOO44" s="170"/>
      <c r="DOP44" s="323" t="s">
        <v>20</v>
      </c>
      <c r="DOQ44" s="324">
        <v>0.4</v>
      </c>
      <c r="DOR44" s="321" t="s">
        <v>726</v>
      </c>
      <c r="DOS44" s="320" t="s">
        <v>725</v>
      </c>
      <c r="DOT44" s="321" t="s">
        <v>720</v>
      </c>
      <c r="DOU44" s="322"/>
      <c r="DOV44" s="170"/>
      <c r="DOW44" s="170"/>
      <c r="DOX44" s="323" t="s">
        <v>20</v>
      </c>
      <c r="DOY44" s="324">
        <v>0.4</v>
      </c>
      <c r="DOZ44" s="321" t="s">
        <v>726</v>
      </c>
      <c r="DPA44" s="320" t="s">
        <v>725</v>
      </c>
      <c r="DPB44" s="321" t="s">
        <v>720</v>
      </c>
      <c r="DPC44" s="322"/>
      <c r="DPD44" s="170"/>
      <c r="DPE44" s="170"/>
      <c r="DPF44" s="323" t="s">
        <v>20</v>
      </c>
      <c r="DPG44" s="324">
        <v>0.4</v>
      </c>
      <c r="DPH44" s="321" t="s">
        <v>726</v>
      </c>
      <c r="DPI44" s="320" t="s">
        <v>725</v>
      </c>
      <c r="DPJ44" s="321" t="s">
        <v>720</v>
      </c>
      <c r="DPK44" s="322"/>
      <c r="DPL44" s="170"/>
      <c r="DPM44" s="170"/>
      <c r="DPN44" s="323" t="s">
        <v>20</v>
      </c>
      <c r="DPO44" s="324">
        <v>0.4</v>
      </c>
      <c r="DPP44" s="321" t="s">
        <v>726</v>
      </c>
      <c r="DPQ44" s="320" t="s">
        <v>725</v>
      </c>
      <c r="DPR44" s="321" t="s">
        <v>720</v>
      </c>
      <c r="DPS44" s="322"/>
      <c r="DPT44" s="170"/>
      <c r="DPU44" s="170"/>
      <c r="DPV44" s="323" t="s">
        <v>20</v>
      </c>
      <c r="DPW44" s="324">
        <v>0.4</v>
      </c>
      <c r="DPX44" s="321" t="s">
        <v>726</v>
      </c>
      <c r="DPY44" s="320" t="s">
        <v>725</v>
      </c>
      <c r="DPZ44" s="321" t="s">
        <v>720</v>
      </c>
      <c r="DQA44" s="322"/>
      <c r="DQB44" s="170"/>
      <c r="DQC44" s="170"/>
      <c r="DQD44" s="323" t="s">
        <v>20</v>
      </c>
      <c r="DQE44" s="324">
        <v>0.4</v>
      </c>
      <c r="DQF44" s="321" t="s">
        <v>726</v>
      </c>
      <c r="DQG44" s="320" t="s">
        <v>725</v>
      </c>
      <c r="DQH44" s="321" t="s">
        <v>720</v>
      </c>
      <c r="DQI44" s="322"/>
      <c r="DQJ44" s="170"/>
      <c r="DQK44" s="170"/>
      <c r="DQL44" s="323" t="s">
        <v>20</v>
      </c>
      <c r="DQM44" s="324">
        <v>0.4</v>
      </c>
      <c r="DQN44" s="321" t="s">
        <v>726</v>
      </c>
      <c r="DQO44" s="320" t="s">
        <v>725</v>
      </c>
      <c r="DQP44" s="321" t="s">
        <v>720</v>
      </c>
      <c r="DQQ44" s="322"/>
      <c r="DQR44" s="170"/>
      <c r="DQS44" s="170"/>
      <c r="DQT44" s="323" t="s">
        <v>20</v>
      </c>
      <c r="DQU44" s="324">
        <v>0.4</v>
      </c>
      <c r="DQV44" s="321" t="s">
        <v>726</v>
      </c>
      <c r="DQW44" s="320" t="s">
        <v>725</v>
      </c>
      <c r="DQX44" s="321" t="s">
        <v>720</v>
      </c>
      <c r="DQY44" s="322"/>
      <c r="DQZ44" s="170"/>
      <c r="DRA44" s="170"/>
      <c r="DRB44" s="323" t="s">
        <v>20</v>
      </c>
      <c r="DRC44" s="324">
        <v>0.4</v>
      </c>
      <c r="DRD44" s="321" t="s">
        <v>726</v>
      </c>
      <c r="DRE44" s="320" t="s">
        <v>725</v>
      </c>
      <c r="DRF44" s="321" t="s">
        <v>720</v>
      </c>
      <c r="DRG44" s="322"/>
      <c r="DRH44" s="170"/>
      <c r="DRI44" s="170"/>
      <c r="DRJ44" s="323" t="s">
        <v>20</v>
      </c>
      <c r="DRK44" s="324">
        <v>0.4</v>
      </c>
      <c r="DRL44" s="321" t="s">
        <v>726</v>
      </c>
      <c r="DRM44" s="320" t="s">
        <v>725</v>
      </c>
      <c r="DRN44" s="321" t="s">
        <v>720</v>
      </c>
      <c r="DRO44" s="322"/>
      <c r="DRP44" s="170"/>
      <c r="DRQ44" s="170"/>
      <c r="DRR44" s="323" t="s">
        <v>20</v>
      </c>
      <c r="DRS44" s="324">
        <v>0.4</v>
      </c>
      <c r="DRT44" s="321" t="s">
        <v>726</v>
      </c>
      <c r="DRU44" s="320" t="s">
        <v>725</v>
      </c>
      <c r="DRV44" s="321" t="s">
        <v>720</v>
      </c>
      <c r="DRW44" s="322"/>
      <c r="DRX44" s="170"/>
      <c r="DRY44" s="170"/>
      <c r="DRZ44" s="323" t="s">
        <v>20</v>
      </c>
      <c r="DSA44" s="324">
        <v>0.4</v>
      </c>
      <c r="DSB44" s="321" t="s">
        <v>726</v>
      </c>
      <c r="DSC44" s="320" t="s">
        <v>725</v>
      </c>
      <c r="DSD44" s="321" t="s">
        <v>720</v>
      </c>
      <c r="DSE44" s="322"/>
      <c r="DSF44" s="170"/>
      <c r="DSG44" s="170"/>
      <c r="DSH44" s="323" t="s">
        <v>20</v>
      </c>
      <c r="DSI44" s="324">
        <v>0.4</v>
      </c>
      <c r="DSJ44" s="321" t="s">
        <v>726</v>
      </c>
      <c r="DSK44" s="320" t="s">
        <v>725</v>
      </c>
      <c r="DSL44" s="321" t="s">
        <v>720</v>
      </c>
      <c r="DSM44" s="322"/>
      <c r="DSN44" s="170"/>
      <c r="DSO44" s="170"/>
      <c r="DSP44" s="323" t="s">
        <v>20</v>
      </c>
      <c r="DSQ44" s="324">
        <v>0.4</v>
      </c>
      <c r="DSR44" s="321" t="s">
        <v>726</v>
      </c>
      <c r="DSS44" s="320" t="s">
        <v>725</v>
      </c>
      <c r="DST44" s="321" t="s">
        <v>720</v>
      </c>
      <c r="DSU44" s="322"/>
      <c r="DSV44" s="170"/>
      <c r="DSW44" s="170"/>
      <c r="DSX44" s="323" t="s">
        <v>20</v>
      </c>
      <c r="DSY44" s="324">
        <v>0.4</v>
      </c>
      <c r="DSZ44" s="321" t="s">
        <v>726</v>
      </c>
      <c r="DTA44" s="320" t="s">
        <v>725</v>
      </c>
      <c r="DTB44" s="321" t="s">
        <v>720</v>
      </c>
      <c r="DTC44" s="322"/>
      <c r="DTD44" s="170"/>
      <c r="DTE44" s="170"/>
      <c r="DTF44" s="323" t="s">
        <v>20</v>
      </c>
      <c r="DTG44" s="324">
        <v>0.4</v>
      </c>
      <c r="DTH44" s="321" t="s">
        <v>726</v>
      </c>
      <c r="DTI44" s="320" t="s">
        <v>725</v>
      </c>
      <c r="DTJ44" s="321" t="s">
        <v>720</v>
      </c>
      <c r="DTK44" s="322"/>
      <c r="DTL44" s="170"/>
      <c r="DTM44" s="170"/>
      <c r="DTN44" s="323" t="s">
        <v>20</v>
      </c>
      <c r="DTO44" s="324">
        <v>0.4</v>
      </c>
      <c r="DTP44" s="321" t="s">
        <v>726</v>
      </c>
      <c r="DTQ44" s="320" t="s">
        <v>725</v>
      </c>
      <c r="DTR44" s="321" t="s">
        <v>720</v>
      </c>
      <c r="DTS44" s="322"/>
      <c r="DTT44" s="170"/>
      <c r="DTU44" s="170"/>
      <c r="DTV44" s="323" t="s">
        <v>20</v>
      </c>
      <c r="DTW44" s="324">
        <v>0.4</v>
      </c>
      <c r="DTX44" s="321" t="s">
        <v>726</v>
      </c>
      <c r="DTY44" s="320" t="s">
        <v>725</v>
      </c>
      <c r="DTZ44" s="321" t="s">
        <v>720</v>
      </c>
      <c r="DUA44" s="322"/>
      <c r="DUB44" s="170"/>
      <c r="DUC44" s="170"/>
      <c r="DUD44" s="323" t="s">
        <v>20</v>
      </c>
      <c r="DUE44" s="324">
        <v>0.4</v>
      </c>
      <c r="DUF44" s="321" t="s">
        <v>726</v>
      </c>
      <c r="DUG44" s="320" t="s">
        <v>725</v>
      </c>
      <c r="DUH44" s="321" t="s">
        <v>720</v>
      </c>
      <c r="DUI44" s="322"/>
      <c r="DUJ44" s="170"/>
      <c r="DUK44" s="170"/>
      <c r="DUL44" s="323" t="s">
        <v>20</v>
      </c>
      <c r="DUM44" s="324">
        <v>0.4</v>
      </c>
      <c r="DUN44" s="321" t="s">
        <v>726</v>
      </c>
      <c r="DUO44" s="320" t="s">
        <v>725</v>
      </c>
      <c r="DUP44" s="321" t="s">
        <v>720</v>
      </c>
      <c r="DUQ44" s="322"/>
      <c r="DUR44" s="170"/>
      <c r="DUS44" s="170"/>
      <c r="DUT44" s="323" t="s">
        <v>20</v>
      </c>
      <c r="DUU44" s="324">
        <v>0.4</v>
      </c>
      <c r="DUV44" s="321" t="s">
        <v>726</v>
      </c>
      <c r="DUW44" s="320" t="s">
        <v>725</v>
      </c>
      <c r="DUX44" s="321" t="s">
        <v>720</v>
      </c>
      <c r="DUY44" s="322"/>
      <c r="DUZ44" s="170"/>
      <c r="DVA44" s="170"/>
      <c r="DVB44" s="323" t="s">
        <v>20</v>
      </c>
      <c r="DVC44" s="324">
        <v>0.4</v>
      </c>
      <c r="DVD44" s="321" t="s">
        <v>726</v>
      </c>
      <c r="DVE44" s="320" t="s">
        <v>725</v>
      </c>
      <c r="DVF44" s="321" t="s">
        <v>720</v>
      </c>
      <c r="DVG44" s="322"/>
      <c r="DVH44" s="170"/>
      <c r="DVI44" s="170"/>
      <c r="DVJ44" s="323" t="s">
        <v>20</v>
      </c>
      <c r="DVK44" s="324">
        <v>0.4</v>
      </c>
      <c r="DVL44" s="321" t="s">
        <v>726</v>
      </c>
      <c r="DVM44" s="320" t="s">
        <v>725</v>
      </c>
      <c r="DVN44" s="321" t="s">
        <v>720</v>
      </c>
      <c r="DVO44" s="322"/>
      <c r="DVP44" s="170"/>
      <c r="DVQ44" s="170"/>
      <c r="DVR44" s="323" t="s">
        <v>20</v>
      </c>
      <c r="DVS44" s="324">
        <v>0.4</v>
      </c>
      <c r="DVT44" s="321" t="s">
        <v>726</v>
      </c>
      <c r="DVU44" s="320" t="s">
        <v>725</v>
      </c>
      <c r="DVV44" s="321" t="s">
        <v>720</v>
      </c>
      <c r="DVW44" s="322"/>
      <c r="DVX44" s="170"/>
      <c r="DVY44" s="170"/>
      <c r="DVZ44" s="323" t="s">
        <v>20</v>
      </c>
      <c r="DWA44" s="324">
        <v>0.4</v>
      </c>
      <c r="DWB44" s="321" t="s">
        <v>726</v>
      </c>
      <c r="DWC44" s="320" t="s">
        <v>725</v>
      </c>
      <c r="DWD44" s="321" t="s">
        <v>720</v>
      </c>
      <c r="DWE44" s="322"/>
      <c r="DWF44" s="170"/>
      <c r="DWG44" s="170"/>
      <c r="DWH44" s="323" t="s">
        <v>20</v>
      </c>
      <c r="DWI44" s="324">
        <v>0.4</v>
      </c>
      <c r="DWJ44" s="321" t="s">
        <v>726</v>
      </c>
      <c r="DWK44" s="320" t="s">
        <v>725</v>
      </c>
      <c r="DWL44" s="321" t="s">
        <v>720</v>
      </c>
      <c r="DWM44" s="322"/>
      <c r="DWN44" s="170"/>
      <c r="DWO44" s="170"/>
      <c r="DWP44" s="323" t="s">
        <v>20</v>
      </c>
      <c r="DWQ44" s="324">
        <v>0.4</v>
      </c>
      <c r="DWR44" s="321" t="s">
        <v>726</v>
      </c>
      <c r="DWS44" s="320" t="s">
        <v>725</v>
      </c>
      <c r="DWT44" s="321" t="s">
        <v>720</v>
      </c>
      <c r="DWU44" s="322"/>
      <c r="DWV44" s="170"/>
      <c r="DWW44" s="170"/>
      <c r="DWX44" s="323" t="s">
        <v>20</v>
      </c>
      <c r="DWY44" s="324">
        <v>0.4</v>
      </c>
      <c r="DWZ44" s="321" t="s">
        <v>726</v>
      </c>
      <c r="DXA44" s="320" t="s">
        <v>725</v>
      </c>
      <c r="DXB44" s="321" t="s">
        <v>720</v>
      </c>
      <c r="DXC44" s="322"/>
      <c r="DXD44" s="170"/>
      <c r="DXE44" s="170"/>
      <c r="DXF44" s="323" t="s">
        <v>20</v>
      </c>
      <c r="DXG44" s="324">
        <v>0.4</v>
      </c>
      <c r="DXH44" s="321" t="s">
        <v>726</v>
      </c>
      <c r="DXI44" s="320" t="s">
        <v>725</v>
      </c>
      <c r="DXJ44" s="321" t="s">
        <v>720</v>
      </c>
      <c r="DXK44" s="322"/>
      <c r="DXL44" s="170"/>
      <c r="DXM44" s="170"/>
      <c r="DXN44" s="323" t="s">
        <v>20</v>
      </c>
      <c r="DXO44" s="324">
        <v>0.4</v>
      </c>
      <c r="DXP44" s="321" t="s">
        <v>726</v>
      </c>
      <c r="DXQ44" s="320" t="s">
        <v>725</v>
      </c>
      <c r="DXR44" s="321" t="s">
        <v>720</v>
      </c>
      <c r="DXS44" s="322"/>
      <c r="DXT44" s="170"/>
      <c r="DXU44" s="170"/>
      <c r="DXV44" s="323" t="s">
        <v>20</v>
      </c>
      <c r="DXW44" s="324">
        <v>0.4</v>
      </c>
      <c r="DXX44" s="321" t="s">
        <v>726</v>
      </c>
      <c r="DXY44" s="320" t="s">
        <v>725</v>
      </c>
      <c r="DXZ44" s="321" t="s">
        <v>720</v>
      </c>
      <c r="DYA44" s="322"/>
      <c r="DYB44" s="170"/>
      <c r="DYC44" s="170"/>
      <c r="DYD44" s="323" t="s">
        <v>20</v>
      </c>
      <c r="DYE44" s="324">
        <v>0.4</v>
      </c>
      <c r="DYF44" s="321" t="s">
        <v>726</v>
      </c>
      <c r="DYG44" s="320" t="s">
        <v>725</v>
      </c>
      <c r="DYH44" s="321" t="s">
        <v>720</v>
      </c>
      <c r="DYI44" s="322"/>
      <c r="DYJ44" s="170"/>
      <c r="DYK44" s="170"/>
      <c r="DYL44" s="323" t="s">
        <v>20</v>
      </c>
      <c r="DYM44" s="324">
        <v>0.4</v>
      </c>
      <c r="DYN44" s="321" t="s">
        <v>726</v>
      </c>
      <c r="DYO44" s="320" t="s">
        <v>725</v>
      </c>
      <c r="DYP44" s="321" t="s">
        <v>720</v>
      </c>
      <c r="DYQ44" s="322"/>
      <c r="DYR44" s="170"/>
      <c r="DYS44" s="170"/>
      <c r="DYT44" s="323" t="s">
        <v>20</v>
      </c>
      <c r="DYU44" s="324">
        <v>0.4</v>
      </c>
      <c r="DYV44" s="321" t="s">
        <v>726</v>
      </c>
      <c r="DYW44" s="320" t="s">
        <v>725</v>
      </c>
      <c r="DYX44" s="321" t="s">
        <v>720</v>
      </c>
      <c r="DYY44" s="322"/>
      <c r="DYZ44" s="170"/>
      <c r="DZA44" s="170"/>
      <c r="DZB44" s="323" t="s">
        <v>20</v>
      </c>
      <c r="DZC44" s="324">
        <v>0.4</v>
      </c>
      <c r="DZD44" s="321" t="s">
        <v>726</v>
      </c>
      <c r="DZE44" s="320" t="s">
        <v>725</v>
      </c>
      <c r="DZF44" s="321" t="s">
        <v>720</v>
      </c>
      <c r="DZG44" s="322"/>
      <c r="DZH44" s="170"/>
      <c r="DZI44" s="170"/>
      <c r="DZJ44" s="323" t="s">
        <v>20</v>
      </c>
      <c r="DZK44" s="324">
        <v>0.4</v>
      </c>
      <c r="DZL44" s="321" t="s">
        <v>726</v>
      </c>
      <c r="DZM44" s="320" t="s">
        <v>725</v>
      </c>
      <c r="DZN44" s="321" t="s">
        <v>720</v>
      </c>
      <c r="DZO44" s="322"/>
      <c r="DZP44" s="170"/>
      <c r="DZQ44" s="170"/>
      <c r="DZR44" s="323" t="s">
        <v>20</v>
      </c>
      <c r="DZS44" s="324">
        <v>0.4</v>
      </c>
      <c r="DZT44" s="321" t="s">
        <v>726</v>
      </c>
      <c r="DZU44" s="320" t="s">
        <v>725</v>
      </c>
      <c r="DZV44" s="321" t="s">
        <v>720</v>
      </c>
      <c r="DZW44" s="322"/>
      <c r="DZX44" s="170"/>
      <c r="DZY44" s="170"/>
      <c r="DZZ44" s="323" t="s">
        <v>20</v>
      </c>
      <c r="EAA44" s="324">
        <v>0.4</v>
      </c>
      <c r="EAB44" s="321" t="s">
        <v>726</v>
      </c>
      <c r="EAC44" s="320" t="s">
        <v>725</v>
      </c>
      <c r="EAD44" s="321" t="s">
        <v>720</v>
      </c>
      <c r="EAE44" s="322"/>
      <c r="EAF44" s="170"/>
      <c r="EAG44" s="170"/>
      <c r="EAH44" s="323" t="s">
        <v>20</v>
      </c>
      <c r="EAI44" s="324">
        <v>0.4</v>
      </c>
      <c r="EAJ44" s="321" t="s">
        <v>726</v>
      </c>
      <c r="EAK44" s="320" t="s">
        <v>725</v>
      </c>
      <c r="EAL44" s="321" t="s">
        <v>720</v>
      </c>
      <c r="EAM44" s="322"/>
      <c r="EAN44" s="170"/>
      <c r="EAO44" s="170"/>
      <c r="EAP44" s="323" t="s">
        <v>20</v>
      </c>
      <c r="EAQ44" s="324">
        <v>0.4</v>
      </c>
      <c r="EAR44" s="321" t="s">
        <v>726</v>
      </c>
      <c r="EAS44" s="320" t="s">
        <v>725</v>
      </c>
      <c r="EAT44" s="321" t="s">
        <v>720</v>
      </c>
      <c r="EAU44" s="322"/>
      <c r="EAV44" s="170"/>
      <c r="EAW44" s="170"/>
      <c r="EAX44" s="323" t="s">
        <v>20</v>
      </c>
      <c r="EAY44" s="324">
        <v>0.4</v>
      </c>
      <c r="EAZ44" s="321" t="s">
        <v>726</v>
      </c>
      <c r="EBA44" s="320" t="s">
        <v>725</v>
      </c>
      <c r="EBB44" s="321" t="s">
        <v>720</v>
      </c>
      <c r="EBC44" s="322"/>
      <c r="EBD44" s="170"/>
      <c r="EBE44" s="170"/>
      <c r="EBF44" s="323" t="s">
        <v>20</v>
      </c>
      <c r="EBG44" s="324">
        <v>0.4</v>
      </c>
      <c r="EBH44" s="321" t="s">
        <v>726</v>
      </c>
      <c r="EBI44" s="320" t="s">
        <v>725</v>
      </c>
      <c r="EBJ44" s="321" t="s">
        <v>720</v>
      </c>
      <c r="EBK44" s="322"/>
      <c r="EBL44" s="170"/>
      <c r="EBM44" s="170"/>
      <c r="EBN44" s="323" t="s">
        <v>20</v>
      </c>
      <c r="EBO44" s="324">
        <v>0.4</v>
      </c>
      <c r="EBP44" s="321" t="s">
        <v>726</v>
      </c>
      <c r="EBQ44" s="320" t="s">
        <v>725</v>
      </c>
      <c r="EBR44" s="321" t="s">
        <v>720</v>
      </c>
      <c r="EBS44" s="322"/>
      <c r="EBT44" s="170"/>
      <c r="EBU44" s="170"/>
      <c r="EBV44" s="323" t="s">
        <v>20</v>
      </c>
      <c r="EBW44" s="324">
        <v>0.4</v>
      </c>
      <c r="EBX44" s="321" t="s">
        <v>726</v>
      </c>
      <c r="EBY44" s="320" t="s">
        <v>725</v>
      </c>
      <c r="EBZ44" s="321" t="s">
        <v>720</v>
      </c>
      <c r="ECA44" s="322"/>
      <c r="ECB44" s="170"/>
      <c r="ECC44" s="170"/>
      <c r="ECD44" s="323" t="s">
        <v>20</v>
      </c>
      <c r="ECE44" s="324">
        <v>0.4</v>
      </c>
      <c r="ECF44" s="321" t="s">
        <v>726</v>
      </c>
      <c r="ECG44" s="320" t="s">
        <v>725</v>
      </c>
      <c r="ECH44" s="321" t="s">
        <v>720</v>
      </c>
      <c r="ECI44" s="322"/>
      <c r="ECJ44" s="170"/>
      <c r="ECK44" s="170"/>
      <c r="ECL44" s="323" t="s">
        <v>20</v>
      </c>
      <c r="ECM44" s="324">
        <v>0.4</v>
      </c>
      <c r="ECN44" s="321" t="s">
        <v>726</v>
      </c>
      <c r="ECO44" s="320" t="s">
        <v>725</v>
      </c>
      <c r="ECP44" s="321" t="s">
        <v>720</v>
      </c>
      <c r="ECQ44" s="322"/>
      <c r="ECR44" s="170"/>
      <c r="ECS44" s="170"/>
      <c r="ECT44" s="323" t="s">
        <v>20</v>
      </c>
      <c r="ECU44" s="324">
        <v>0.4</v>
      </c>
      <c r="ECV44" s="321" t="s">
        <v>726</v>
      </c>
      <c r="ECW44" s="320" t="s">
        <v>725</v>
      </c>
      <c r="ECX44" s="321" t="s">
        <v>720</v>
      </c>
      <c r="ECY44" s="322"/>
      <c r="ECZ44" s="170"/>
      <c r="EDA44" s="170"/>
      <c r="EDB44" s="323" t="s">
        <v>20</v>
      </c>
      <c r="EDC44" s="324">
        <v>0.4</v>
      </c>
      <c r="EDD44" s="321" t="s">
        <v>726</v>
      </c>
      <c r="EDE44" s="320" t="s">
        <v>725</v>
      </c>
      <c r="EDF44" s="321" t="s">
        <v>720</v>
      </c>
      <c r="EDG44" s="322"/>
      <c r="EDH44" s="170"/>
      <c r="EDI44" s="170"/>
      <c r="EDJ44" s="323" t="s">
        <v>20</v>
      </c>
      <c r="EDK44" s="324">
        <v>0.4</v>
      </c>
      <c r="EDL44" s="321" t="s">
        <v>726</v>
      </c>
      <c r="EDM44" s="320" t="s">
        <v>725</v>
      </c>
      <c r="EDN44" s="321" t="s">
        <v>720</v>
      </c>
      <c r="EDO44" s="322"/>
      <c r="EDP44" s="170"/>
      <c r="EDQ44" s="170"/>
      <c r="EDR44" s="323" t="s">
        <v>20</v>
      </c>
      <c r="EDS44" s="324">
        <v>0.4</v>
      </c>
      <c r="EDT44" s="321" t="s">
        <v>726</v>
      </c>
      <c r="EDU44" s="320" t="s">
        <v>725</v>
      </c>
      <c r="EDV44" s="321" t="s">
        <v>720</v>
      </c>
      <c r="EDW44" s="322"/>
      <c r="EDX44" s="170"/>
      <c r="EDY44" s="170"/>
      <c r="EDZ44" s="323" t="s">
        <v>20</v>
      </c>
      <c r="EEA44" s="324">
        <v>0.4</v>
      </c>
      <c r="EEB44" s="321" t="s">
        <v>726</v>
      </c>
      <c r="EEC44" s="320" t="s">
        <v>725</v>
      </c>
      <c r="EED44" s="321" t="s">
        <v>720</v>
      </c>
      <c r="EEE44" s="322"/>
      <c r="EEF44" s="170"/>
      <c r="EEG44" s="170"/>
      <c r="EEH44" s="323" t="s">
        <v>20</v>
      </c>
      <c r="EEI44" s="324">
        <v>0.4</v>
      </c>
      <c r="EEJ44" s="321" t="s">
        <v>726</v>
      </c>
      <c r="EEK44" s="320" t="s">
        <v>725</v>
      </c>
      <c r="EEL44" s="321" t="s">
        <v>720</v>
      </c>
      <c r="EEM44" s="322"/>
      <c r="EEN44" s="170"/>
      <c r="EEO44" s="170"/>
      <c r="EEP44" s="323" t="s">
        <v>20</v>
      </c>
      <c r="EEQ44" s="324">
        <v>0.4</v>
      </c>
      <c r="EER44" s="321" t="s">
        <v>726</v>
      </c>
      <c r="EES44" s="320" t="s">
        <v>725</v>
      </c>
      <c r="EET44" s="321" t="s">
        <v>720</v>
      </c>
      <c r="EEU44" s="322"/>
      <c r="EEV44" s="170"/>
      <c r="EEW44" s="170"/>
      <c r="EEX44" s="323" t="s">
        <v>20</v>
      </c>
      <c r="EEY44" s="324">
        <v>0.4</v>
      </c>
      <c r="EEZ44" s="321" t="s">
        <v>726</v>
      </c>
      <c r="EFA44" s="320" t="s">
        <v>725</v>
      </c>
      <c r="EFB44" s="321" t="s">
        <v>720</v>
      </c>
      <c r="EFC44" s="322"/>
      <c r="EFD44" s="170"/>
      <c r="EFE44" s="170"/>
      <c r="EFF44" s="323" t="s">
        <v>20</v>
      </c>
      <c r="EFG44" s="324">
        <v>0.4</v>
      </c>
      <c r="EFH44" s="321" t="s">
        <v>726</v>
      </c>
      <c r="EFI44" s="320" t="s">
        <v>725</v>
      </c>
      <c r="EFJ44" s="321" t="s">
        <v>720</v>
      </c>
      <c r="EFK44" s="322"/>
      <c r="EFL44" s="170"/>
      <c r="EFM44" s="170"/>
      <c r="EFN44" s="323" t="s">
        <v>20</v>
      </c>
      <c r="EFO44" s="324">
        <v>0.4</v>
      </c>
      <c r="EFP44" s="321" t="s">
        <v>726</v>
      </c>
      <c r="EFQ44" s="320" t="s">
        <v>725</v>
      </c>
      <c r="EFR44" s="321" t="s">
        <v>720</v>
      </c>
      <c r="EFS44" s="322"/>
      <c r="EFT44" s="170"/>
      <c r="EFU44" s="170"/>
      <c r="EFV44" s="323" t="s">
        <v>20</v>
      </c>
      <c r="EFW44" s="324">
        <v>0.4</v>
      </c>
      <c r="EFX44" s="321" t="s">
        <v>726</v>
      </c>
      <c r="EFY44" s="320" t="s">
        <v>725</v>
      </c>
      <c r="EFZ44" s="321" t="s">
        <v>720</v>
      </c>
      <c r="EGA44" s="322"/>
      <c r="EGB44" s="170"/>
      <c r="EGC44" s="170"/>
      <c r="EGD44" s="323" t="s">
        <v>20</v>
      </c>
      <c r="EGE44" s="324">
        <v>0.4</v>
      </c>
      <c r="EGF44" s="321" t="s">
        <v>726</v>
      </c>
      <c r="EGG44" s="320" t="s">
        <v>725</v>
      </c>
      <c r="EGH44" s="321" t="s">
        <v>720</v>
      </c>
      <c r="EGI44" s="322"/>
      <c r="EGJ44" s="170"/>
      <c r="EGK44" s="170"/>
      <c r="EGL44" s="323" t="s">
        <v>20</v>
      </c>
      <c r="EGM44" s="324">
        <v>0.4</v>
      </c>
      <c r="EGN44" s="321" t="s">
        <v>726</v>
      </c>
      <c r="EGO44" s="320" t="s">
        <v>725</v>
      </c>
      <c r="EGP44" s="321" t="s">
        <v>720</v>
      </c>
      <c r="EGQ44" s="322"/>
      <c r="EGR44" s="170"/>
      <c r="EGS44" s="170"/>
      <c r="EGT44" s="323" t="s">
        <v>20</v>
      </c>
      <c r="EGU44" s="324">
        <v>0.4</v>
      </c>
      <c r="EGV44" s="321" t="s">
        <v>726</v>
      </c>
      <c r="EGW44" s="320" t="s">
        <v>725</v>
      </c>
      <c r="EGX44" s="321" t="s">
        <v>720</v>
      </c>
      <c r="EGY44" s="322"/>
      <c r="EGZ44" s="170"/>
      <c r="EHA44" s="170"/>
      <c r="EHB44" s="323" t="s">
        <v>20</v>
      </c>
      <c r="EHC44" s="324">
        <v>0.4</v>
      </c>
      <c r="EHD44" s="321" t="s">
        <v>726</v>
      </c>
      <c r="EHE44" s="320" t="s">
        <v>725</v>
      </c>
      <c r="EHF44" s="321" t="s">
        <v>720</v>
      </c>
      <c r="EHG44" s="322"/>
      <c r="EHH44" s="170"/>
      <c r="EHI44" s="170"/>
      <c r="EHJ44" s="323" t="s">
        <v>20</v>
      </c>
      <c r="EHK44" s="324">
        <v>0.4</v>
      </c>
      <c r="EHL44" s="321" t="s">
        <v>726</v>
      </c>
      <c r="EHM44" s="320" t="s">
        <v>725</v>
      </c>
      <c r="EHN44" s="321" t="s">
        <v>720</v>
      </c>
      <c r="EHO44" s="322"/>
      <c r="EHP44" s="170"/>
      <c r="EHQ44" s="170"/>
      <c r="EHR44" s="323" t="s">
        <v>20</v>
      </c>
      <c r="EHS44" s="324">
        <v>0.4</v>
      </c>
      <c r="EHT44" s="321" t="s">
        <v>726</v>
      </c>
      <c r="EHU44" s="320" t="s">
        <v>725</v>
      </c>
      <c r="EHV44" s="321" t="s">
        <v>720</v>
      </c>
      <c r="EHW44" s="322"/>
      <c r="EHX44" s="170"/>
      <c r="EHY44" s="170"/>
      <c r="EHZ44" s="323" t="s">
        <v>20</v>
      </c>
      <c r="EIA44" s="324">
        <v>0.4</v>
      </c>
      <c r="EIB44" s="321" t="s">
        <v>726</v>
      </c>
      <c r="EIC44" s="320" t="s">
        <v>725</v>
      </c>
      <c r="EID44" s="321" t="s">
        <v>720</v>
      </c>
      <c r="EIE44" s="322"/>
      <c r="EIF44" s="170"/>
      <c r="EIG44" s="170"/>
      <c r="EIH44" s="323" t="s">
        <v>20</v>
      </c>
      <c r="EII44" s="324">
        <v>0.4</v>
      </c>
      <c r="EIJ44" s="321" t="s">
        <v>726</v>
      </c>
      <c r="EIK44" s="320" t="s">
        <v>725</v>
      </c>
      <c r="EIL44" s="321" t="s">
        <v>720</v>
      </c>
      <c r="EIM44" s="322"/>
      <c r="EIN44" s="170"/>
      <c r="EIO44" s="170"/>
      <c r="EIP44" s="323" t="s">
        <v>20</v>
      </c>
      <c r="EIQ44" s="324">
        <v>0.4</v>
      </c>
      <c r="EIR44" s="321" t="s">
        <v>726</v>
      </c>
      <c r="EIS44" s="320" t="s">
        <v>725</v>
      </c>
      <c r="EIT44" s="321" t="s">
        <v>720</v>
      </c>
      <c r="EIU44" s="322"/>
      <c r="EIV44" s="170"/>
      <c r="EIW44" s="170"/>
      <c r="EIX44" s="323" t="s">
        <v>20</v>
      </c>
      <c r="EIY44" s="324">
        <v>0.4</v>
      </c>
      <c r="EIZ44" s="321" t="s">
        <v>726</v>
      </c>
      <c r="EJA44" s="320" t="s">
        <v>725</v>
      </c>
      <c r="EJB44" s="321" t="s">
        <v>720</v>
      </c>
      <c r="EJC44" s="322"/>
      <c r="EJD44" s="170"/>
      <c r="EJE44" s="170"/>
      <c r="EJF44" s="323" t="s">
        <v>20</v>
      </c>
      <c r="EJG44" s="324">
        <v>0.4</v>
      </c>
      <c r="EJH44" s="321" t="s">
        <v>726</v>
      </c>
      <c r="EJI44" s="320" t="s">
        <v>725</v>
      </c>
      <c r="EJJ44" s="321" t="s">
        <v>720</v>
      </c>
      <c r="EJK44" s="322"/>
      <c r="EJL44" s="170"/>
      <c r="EJM44" s="170"/>
      <c r="EJN44" s="323" t="s">
        <v>20</v>
      </c>
      <c r="EJO44" s="324">
        <v>0.4</v>
      </c>
      <c r="EJP44" s="321" t="s">
        <v>726</v>
      </c>
      <c r="EJQ44" s="320" t="s">
        <v>725</v>
      </c>
      <c r="EJR44" s="321" t="s">
        <v>720</v>
      </c>
      <c r="EJS44" s="322"/>
      <c r="EJT44" s="170"/>
      <c r="EJU44" s="170"/>
      <c r="EJV44" s="323" t="s">
        <v>20</v>
      </c>
      <c r="EJW44" s="324">
        <v>0.4</v>
      </c>
      <c r="EJX44" s="321" t="s">
        <v>726</v>
      </c>
      <c r="EJY44" s="320" t="s">
        <v>725</v>
      </c>
      <c r="EJZ44" s="321" t="s">
        <v>720</v>
      </c>
      <c r="EKA44" s="322"/>
      <c r="EKB44" s="170"/>
      <c r="EKC44" s="170"/>
      <c r="EKD44" s="323" t="s">
        <v>20</v>
      </c>
      <c r="EKE44" s="324">
        <v>0.4</v>
      </c>
      <c r="EKF44" s="321" t="s">
        <v>726</v>
      </c>
      <c r="EKG44" s="320" t="s">
        <v>725</v>
      </c>
      <c r="EKH44" s="321" t="s">
        <v>720</v>
      </c>
      <c r="EKI44" s="322"/>
      <c r="EKJ44" s="170"/>
      <c r="EKK44" s="170"/>
      <c r="EKL44" s="323" t="s">
        <v>20</v>
      </c>
      <c r="EKM44" s="324">
        <v>0.4</v>
      </c>
      <c r="EKN44" s="321" t="s">
        <v>726</v>
      </c>
      <c r="EKO44" s="320" t="s">
        <v>725</v>
      </c>
      <c r="EKP44" s="321" t="s">
        <v>720</v>
      </c>
      <c r="EKQ44" s="322"/>
      <c r="EKR44" s="170"/>
      <c r="EKS44" s="170"/>
      <c r="EKT44" s="323" t="s">
        <v>20</v>
      </c>
      <c r="EKU44" s="324">
        <v>0.4</v>
      </c>
      <c r="EKV44" s="321" t="s">
        <v>726</v>
      </c>
      <c r="EKW44" s="320" t="s">
        <v>725</v>
      </c>
      <c r="EKX44" s="321" t="s">
        <v>720</v>
      </c>
      <c r="EKY44" s="322"/>
      <c r="EKZ44" s="170"/>
      <c r="ELA44" s="170"/>
      <c r="ELB44" s="323" t="s">
        <v>20</v>
      </c>
      <c r="ELC44" s="324">
        <v>0.4</v>
      </c>
      <c r="ELD44" s="321" t="s">
        <v>726</v>
      </c>
      <c r="ELE44" s="320" t="s">
        <v>725</v>
      </c>
      <c r="ELF44" s="321" t="s">
        <v>720</v>
      </c>
      <c r="ELG44" s="322"/>
      <c r="ELH44" s="170"/>
      <c r="ELI44" s="170"/>
      <c r="ELJ44" s="323" t="s">
        <v>20</v>
      </c>
      <c r="ELK44" s="324">
        <v>0.4</v>
      </c>
      <c r="ELL44" s="321" t="s">
        <v>726</v>
      </c>
      <c r="ELM44" s="320" t="s">
        <v>725</v>
      </c>
      <c r="ELN44" s="321" t="s">
        <v>720</v>
      </c>
      <c r="ELO44" s="322"/>
      <c r="ELP44" s="170"/>
      <c r="ELQ44" s="170"/>
      <c r="ELR44" s="323" t="s">
        <v>20</v>
      </c>
      <c r="ELS44" s="324">
        <v>0.4</v>
      </c>
      <c r="ELT44" s="321" t="s">
        <v>726</v>
      </c>
      <c r="ELU44" s="320" t="s">
        <v>725</v>
      </c>
      <c r="ELV44" s="321" t="s">
        <v>720</v>
      </c>
      <c r="ELW44" s="322"/>
      <c r="ELX44" s="170"/>
      <c r="ELY44" s="170"/>
      <c r="ELZ44" s="323" t="s">
        <v>20</v>
      </c>
      <c r="EMA44" s="324">
        <v>0.4</v>
      </c>
      <c r="EMB44" s="321" t="s">
        <v>726</v>
      </c>
      <c r="EMC44" s="320" t="s">
        <v>725</v>
      </c>
      <c r="EMD44" s="321" t="s">
        <v>720</v>
      </c>
      <c r="EME44" s="322"/>
      <c r="EMF44" s="170"/>
      <c r="EMG44" s="170"/>
      <c r="EMH44" s="323" t="s">
        <v>20</v>
      </c>
      <c r="EMI44" s="324">
        <v>0.4</v>
      </c>
      <c r="EMJ44" s="321" t="s">
        <v>726</v>
      </c>
      <c r="EMK44" s="320" t="s">
        <v>725</v>
      </c>
      <c r="EML44" s="321" t="s">
        <v>720</v>
      </c>
      <c r="EMM44" s="322"/>
      <c r="EMN44" s="170"/>
      <c r="EMO44" s="170"/>
      <c r="EMP44" s="323" t="s">
        <v>20</v>
      </c>
      <c r="EMQ44" s="324">
        <v>0.4</v>
      </c>
      <c r="EMR44" s="321" t="s">
        <v>726</v>
      </c>
      <c r="EMS44" s="320" t="s">
        <v>725</v>
      </c>
      <c r="EMT44" s="321" t="s">
        <v>720</v>
      </c>
      <c r="EMU44" s="322"/>
      <c r="EMV44" s="170"/>
      <c r="EMW44" s="170"/>
      <c r="EMX44" s="323" t="s">
        <v>20</v>
      </c>
      <c r="EMY44" s="324">
        <v>0.4</v>
      </c>
      <c r="EMZ44" s="321" t="s">
        <v>726</v>
      </c>
      <c r="ENA44" s="320" t="s">
        <v>725</v>
      </c>
      <c r="ENB44" s="321" t="s">
        <v>720</v>
      </c>
      <c r="ENC44" s="322"/>
      <c r="END44" s="170"/>
      <c r="ENE44" s="170"/>
      <c r="ENF44" s="323" t="s">
        <v>20</v>
      </c>
      <c r="ENG44" s="324">
        <v>0.4</v>
      </c>
      <c r="ENH44" s="321" t="s">
        <v>726</v>
      </c>
      <c r="ENI44" s="320" t="s">
        <v>725</v>
      </c>
      <c r="ENJ44" s="321" t="s">
        <v>720</v>
      </c>
      <c r="ENK44" s="322"/>
      <c r="ENL44" s="170"/>
      <c r="ENM44" s="170"/>
      <c r="ENN44" s="323" t="s">
        <v>20</v>
      </c>
      <c r="ENO44" s="324">
        <v>0.4</v>
      </c>
      <c r="ENP44" s="321" t="s">
        <v>726</v>
      </c>
      <c r="ENQ44" s="320" t="s">
        <v>725</v>
      </c>
      <c r="ENR44" s="321" t="s">
        <v>720</v>
      </c>
      <c r="ENS44" s="322"/>
      <c r="ENT44" s="170"/>
      <c r="ENU44" s="170"/>
      <c r="ENV44" s="323" t="s">
        <v>20</v>
      </c>
      <c r="ENW44" s="324">
        <v>0.4</v>
      </c>
      <c r="ENX44" s="321" t="s">
        <v>726</v>
      </c>
      <c r="ENY44" s="320" t="s">
        <v>725</v>
      </c>
      <c r="ENZ44" s="321" t="s">
        <v>720</v>
      </c>
      <c r="EOA44" s="322"/>
      <c r="EOB44" s="170"/>
      <c r="EOC44" s="170"/>
      <c r="EOD44" s="323" t="s">
        <v>20</v>
      </c>
      <c r="EOE44" s="324">
        <v>0.4</v>
      </c>
      <c r="EOF44" s="321" t="s">
        <v>726</v>
      </c>
      <c r="EOG44" s="320" t="s">
        <v>725</v>
      </c>
      <c r="EOH44" s="321" t="s">
        <v>720</v>
      </c>
      <c r="EOI44" s="322"/>
      <c r="EOJ44" s="170"/>
      <c r="EOK44" s="170"/>
      <c r="EOL44" s="323" t="s">
        <v>20</v>
      </c>
      <c r="EOM44" s="324">
        <v>0.4</v>
      </c>
      <c r="EON44" s="321" t="s">
        <v>726</v>
      </c>
      <c r="EOO44" s="320" t="s">
        <v>725</v>
      </c>
      <c r="EOP44" s="321" t="s">
        <v>720</v>
      </c>
      <c r="EOQ44" s="322"/>
      <c r="EOR44" s="170"/>
      <c r="EOS44" s="170"/>
      <c r="EOT44" s="323" t="s">
        <v>20</v>
      </c>
      <c r="EOU44" s="324">
        <v>0.4</v>
      </c>
      <c r="EOV44" s="321" t="s">
        <v>726</v>
      </c>
      <c r="EOW44" s="320" t="s">
        <v>725</v>
      </c>
      <c r="EOX44" s="321" t="s">
        <v>720</v>
      </c>
      <c r="EOY44" s="322"/>
      <c r="EOZ44" s="170"/>
      <c r="EPA44" s="170"/>
      <c r="EPB44" s="323" t="s">
        <v>20</v>
      </c>
      <c r="EPC44" s="324">
        <v>0.4</v>
      </c>
      <c r="EPD44" s="321" t="s">
        <v>726</v>
      </c>
      <c r="EPE44" s="320" t="s">
        <v>725</v>
      </c>
      <c r="EPF44" s="321" t="s">
        <v>720</v>
      </c>
      <c r="EPG44" s="322"/>
      <c r="EPH44" s="170"/>
      <c r="EPI44" s="170"/>
      <c r="EPJ44" s="323" t="s">
        <v>20</v>
      </c>
      <c r="EPK44" s="324">
        <v>0.4</v>
      </c>
      <c r="EPL44" s="321" t="s">
        <v>726</v>
      </c>
      <c r="EPM44" s="320" t="s">
        <v>725</v>
      </c>
      <c r="EPN44" s="321" t="s">
        <v>720</v>
      </c>
      <c r="EPO44" s="322"/>
      <c r="EPP44" s="170"/>
      <c r="EPQ44" s="170"/>
      <c r="EPR44" s="323" t="s">
        <v>20</v>
      </c>
      <c r="EPS44" s="324">
        <v>0.4</v>
      </c>
      <c r="EPT44" s="321" t="s">
        <v>726</v>
      </c>
      <c r="EPU44" s="320" t="s">
        <v>725</v>
      </c>
      <c r="EPV44" s="321" t="s">
        <v>720</v>
      </c>
      <c r="EPW44" s="322"/>
      <c r="EPX44" s="170"/>
      <c r="EPY44" s="170"/>
      <c r="EPZ44" s="323" t="s">
        <v>20</v>
      </c>
      <c r="EQA44" s="324">
        <v>0.4</v>
      </c>
      <c r="EQB44" s="321" t="s">
        <v>726</v>
      </c>
      <c r="EQC44" s="320" t="s">
        <v>725</v>
      </c>
      <c r="EQD44" s="321" t="s">
        <v>720</v>
      </c>
      <c r="EQE44" s="322"/>
      <c r="EQF44" s="170"/>
      <c r="EQG44" s="170"/>
      <c r="EQH44" s="323" t="s">
        <v>20</v>
      </c>
      <c r="EQI44" s="324">
        <v>0.4</v>
      </c>
      <c r="EQJ44" s="321" t="s">
        <v>726</v>
      </c>
      <c r="EQK44" s="320" t="s">
        <v>725</v>
      </c>
      <c r="EQL44" s="321" t="s">
        <v>720</v>
      </c>
      <c r="EQM44" s="322"/>
      <c r="EQN44" s="170"/>
      <c r="EQO44" s="170"/>
      <c r="EQP44" s="323" t="s">
        <v>20</v>
      </c>
      <c r="EQQ44" s="324">
        <v>0.4</v>
      </c>
      <c r="EQR44" s="321" t="s">
        <v>726</v>
      </c>
      <c r="EQS44" s="320" t="s">
        <v>725</v>
      </c>
      <c r="EQT44" s="321" t="s">
        <v>720</v>
      </c>
      <c r="EQU44" s="322"/>
      <c r="EQV44" s="170"/>
      <c r="EQW44" s="170"/>
      <c r="EQX44" s="323" t="s">
        <v>20</v>
      </c>
      <c r="EQY44" s="324">
        <v>0.4</v>
      </c>
      <c r="EQZ44" s="321" t="s">
        <v>726</v>
      </c>
      <c r="ERA44" s="320" t="s">
        <v>725</v>
      </c>
      <c r="ERB44" s="321" t="s">
        <v>720</v>
      </c>
      <c r="ERC44" s="322"/>
      <c r="ERD44" s="170"/>
      <c r="ERE44" s="170"/>
      <c r="ERF44" s="323" t="s">
        <v>20</v>
      </c>
      <c r="ERG44" s="324">
        <v>0.4</v>
      </c>
      <c r="ERH44" s="321" t="s">
        <v>726</v>
      </c>
      <c r="ERI44" s="320" t="s">
        <v>725</v>
      </c>
      <c r="ERJ44" s="321" t="s">
        <v>720</v>
      </c>
      <c r="ERK44" s="322"/>
      <c r="ERL44" s="170"/>
      <c r="ERM44" s="170"/>
      <c r="ERN44" s="323" t="s">
        <v>20</v>
      </c>
      <c r="ERO44" s="324">
        <v>0.4</v>
      </c>
      <c r="ERP44" s="321" t="s">
        <v>726</v>
      </c>
      <c r="ERQ44" s="320" t="s">
        <v>725</v>
      </c>
      <c r="ERR44" s="321" t="s">
        <v>720</v>
      </c>
      <c r="ERS44" s="322"/>
      <c r="ERT44" s="170"/>
      <c r="ERU44" s="170"/>
      <c r="ERV44" s="323" t="s">
        <v>20</v>
      </c>
      <c r="ERW44" s="324">
        <v>0.4</v>
      </c>
      <c r="ERX44" s="321" t="s">
        <v>726</v>
      </c>
      <c r="ERY44" s="320" t="s">
        <v>725</v>
      </c>
      <c r="ERZ44" s="321" t="s">
        <v>720</v>
      </c>
      <c r="ESA44" s="322"/>
      <c r="ESB44" s="170"/>
      <c r="ESC44" s="170"/>
      <c r="ESD44" s="323" t="s">
        <v>20</v>
      </c>
      <c r="ESE44" s="324">
        <v>0.4</v>
      </c>
      <c r="ESF44" s="321" t="s">
        <v>726</v>
      </c>
      <c r="ESG44" s="320" t="s">
        <v>725</v>
      </c>
      <c r="ESH44" s="321" t="s">
        <v>720</v>
      </c>
      <c r="ESI44" s="322"/>
      <c r="ESJ44" s="170"/>
      <c r="ESK44" s="170"/>
      <c r="ESL44" s="323" t="s">
        <v>20</v>
      </c>
      <c r="ESM44" s="324">
        <v>0.4</v>
      </c>
      <c r="ESN44" s="321" t="s">
        <v>726</v>
      </c>
      <c r="ESO44" s="320" t="s">
        <v>725</v>
      </c>
      <c r="ESP44" s="321" t="s">
        <v>720</v>
      </c>
      <c r="ESQ44" s="322"/>
      <c r="ESR44" s="170"/>
      <c r="ESS44" s="170"/>
      <c r="EST44" s="323" t="s">
        <v>20</v>
      </c>
      <c r="ESU44" s="324">
        <v>0.4</v>
      </c>
      <c r="ESV44" s="321" t="s">
        <v>726</v>
      </c>
      <c r="ESW44" s="320" t="s">
        <v>725</v>
      </c>
      <c r="ESX44" s="321" t="s">
        <v>720</v>
      </c>
      <c r="ESY44" s="322"/>
      <c r="ESZ44" s="170"/>
      <c r="ETA44" s="170"/>
      <c r="ETB44" s="323" t="s">
        <v>20</v>
      </c>
      <c r="ETC44" s="324">
        <v>0.4</v>
      </c>
      <c r="ETD44" s="321" t="s">
        <v>726</v>
      </c>
      <c r="ETE44" s="320" t="s">
        <v>725</v>
      </c>
      <c r="ETF44" s="321" t="s">
        <v>720</v>
      </c>
      <c r="ETG44" s="322"/>
      <c r="ETH44" s="170"/>
      <c r="ETI44" s="170"/>
      <c r="ETJ44" s="323" t="s">
        <v>20</v>
      </c>
      <c r="ETK44" s="324">
        <v>0.4</v>
      </c>
      <c r="ETL44" s="321" t="s">
        <v>726</v>
      </c>
      <c r="ETM44" s="320" t="s">
        <v>725</v>
      </c>
      <c r="ETN44" s="321" t="s">
        <v>720</v>
      </c>
      <c r="ETO44" s="322"/>
      <c r="ETP44" s="170"/>
      <c r="ETQ44" s="170"/>
      <c r="ETR44" s="323" t="s">
        <v>20</v>
      </c>
      <c r="ETS44" s="324">
        <v>0.4</v>
      </c>
      <c r="ETT44" s="321" t="s">
        <v>726</v>
      </c>
      <c r="ETU44" s="320" t="s">
        <v>725</v>
      </c>
      <c r="ETV44" s="321" t="s">
        <v>720</v>
      </c>
      <c r="ETW44" s="322"/>
      <c r="ETX44" s="170"/>
      <c r="ETY44" s="170"/>
      <c r="ETZ44" s="323" t="s">
        <v>20</v>
      </c>
      <c r="EUA44" s="324">
        <v>0.4</v>
      </c>
      <c r="EUB44" s="321" t="s">
        <v>726</v>
      </c>
      <c r="EUC44" s="320" t="s">
        <v>725</v>
      </c>
      <c r="EUD44" s="321" t="s">
        <v>720</v>
      </c>
      <c r="EUE44" s="322"/>
      <c r="EUF44" s="170"/>
      <c r="EUG44" s="170"/>
      <c r="EUH44" s="323" t="s">
        <v>20</v>
      </c>
      <c r="EUI44" s="324">
        <v>0.4</v>
      </c>
      <c r="EUJ44" s="321" t="s">
        <v>726</v>
      </c>
      <c r="EUK44" s="320" t="s">
        <v>725</v>
      </c>
      <c r="EUL44" s="321" t="s">
        <v>720</v>
      </c>
      <c r="EUM44" s="322"/>
      <c r="EUN44" s="170"/>
      <c r="EUO44" s="170"/>
      <c r="EUP44" s="323" t="s">
        <v>20</v>
      </c>
      <c r="EUQ44" s="324">
        <v>0.4</v>
      </c>
      <c r="EUR44" s="321" t="s">
        <v>726</v>
      </c>
      <c r="EUS44" s="320" t="s">
        <v>725</v>
      </c>
      <c r="EUT44" s="321" t="s">
        <v>720</v>
      </c>
      <c r="EUU44" s="322"/>
      <c r="EUV44" s="170"/>
      <c r="EUW44" s="170"/>
      <c r="EUX44" s="323" t="s">
        <v>20</v>
      </c>
      <c r="EUY44" s="324">
        <v>0.4</v>
      </c>
      <c r="EUZ44" s="321" t="s">
        <v>726</v>
      </c>
      <c r="EVA44" s="320" t="s">
        <v>725</v>
      </c>
      <c r="EVB44" s="321" t="s">
        <v>720</v>
      </c>
      <c r="EVC44" s="322"/>
      <c r="EVD44" s="170"/>
      <c r="EVE44" s="170"/>
      <c r="EVF44" s="323" t="s">
        <v>20</v>
      </c>
      <c r="EVG44" s="324">
        <v>0.4</v>
      </c>
      <c r="EVH44" s="321" t="s">
        <v>726</v>
      </c>
      <c r="EVI44" s="320" t="s">
        <v>725</v>
      </c>
      <c r="EVJ44" s="321" t="s">
        <v>720</v>
      </c>
      <c r="EVK44" s="322"/>
      <c r="EVL44" s="170"/>
      <c r="EVM44" s="170"/>
      <c r="EVN44" s="323" t="s">
        <v>20</v>
      </c>
      <c r="EVO44" s="324">
        <v>0.4</v>
      </c>
      <c r="EVP44" s="321" t="s">
        <v>726</v>
      </c>
      <c r="EVQ44" s="320" t="s">
        <v>725</v>
      </c>
      <c r="EVR44" s="321" t="s">
        <v>720</v>
      </c>
      <c r="EVS44" s="322"/>
      <c r="EVT44" s="170"/>
      <c r="EVU44" s="170"/>
      <c r="EVV44" s="323" t="s">
        <v>20</v>
      </c>
      <c r="EVW44" s="324">
        <v>0.4</v>
      </c>
      <c r="EVX44" s="321" t="s">
        <v>726</v>
      </c>
      <c r="EVY44" s="320" t="s">
        <v>725</v>
      </c>
      <c r="EVZ44" s="321" t="s">
        <v>720</v>
      </c>
      <c r="EWA44" s="322"/>
      <c r="EWB44" s="170"/>
      <c r="EWC44" s="170"/>
      <c r="EWD44" s="323" t="s">
        <v>20</v>
      </c>
      <c r="EWE44" s="324">
        <v>0.4</v>
      </c>
      <c r="EWF44" s="321" t="s">
        <v>726</v>
      </c>
      <c r="EWG44" s="320" t="s">
        <v>725</v>
      </c>
      <c r="EWH44" s="321" t="s">
        <v>720</v>
      </c>
      <c r="EWI44" s="322"/>
      <c r="EWJ44" s="170"/>
      <c r="EWK44" s="170"/>
      <c r="EWL44" s="323" t="s">
        <v>20</v>
      </c>
      <c r="EWM44" s="324">
        <v>0.4</v>
      </c>
      <c r="EWN44" s="321" t="s">
        <v>726</v>
      </c>
      <c r="EWO44" s="320" t="s">
        <v>725</v>
      </c>
      <c r="EWP44" s="321" t="s">
        <v>720</v>
      </c>
      <c r="EWQ44" s="322"/>
      <c r="EWR44" s="170"/>
      <c r="EWS44" s="170"/>
      <c r="EWT44" s="323" t="s">
        <v>20</v>
      </c>
      <c r="EWU44" s="324">
        <v>0.4</v>
      </c>
      <c r="EWV44" s="321" t="s">
        <v>726</v>
      </c>
      <c r="EWW44" s="320" t="s">
        <v>725</v>
      </c>
      <c r="EWX44" s="321" t="s">
        <v>720</v>
      </c>
      <c r="EWY44" s="322"/>
      <c r="EWZ44" s="170"/>
      <c r="EXA44" s="170"/>
      <c r="EXB44" s="323" t="s">
        <v>20</v>
      </c>
      <c r="EXC44" s="324">
        <v>0.4</v>
      </c>
      <c r="EXD44" s="321" t="s">
        <v>726</v>
      </c>
      <c r="EXE44" s="320" t="s">
        <v>725</v>
      </c>
      <c r="EXF44" s="321" t="s">
        <v>720</v>
      </c>
      <c r="EXG44" s="322"/>
      <c r="EXH44" s="170"/>
      <c r="EXI44" s="170"/>
      <c r="EXJ44" s="323" t="s">
        <v>20</v>
      </c>
      <c r="EXK44" s="324">
        <v>0.4</v>
      </c>
      <c r="EXL44" s="321" t="s">
        <v>726</v>
      </c>
      <c r="EXM44" s="320" t="s">
        <v>725</v>
      </c>
      <c r="EXN44" s="321" t="s">
        <v>720</v>
      </c>
      <c r="EXO44" s="322"/>
      <c r="EXP44" s="170"/>
      <c r="EXQ44" s="170"/>
      <c r="EXR44" s="323" t="s">
        <v>20</v>
      </c>
      <c r="EXS44" s="324">
        <v>0.4</v>
      </c>
      <c r="EXT44" s="321" t="s">
        <v>726</v>
      </c>
      <c r="EXU44" s="320" t="s">
        <v>725</v>
      </c>
      <c r="EXV44" s="321" t="s">
        <v>720</v>
      </c>
      <c r="EXW44" s="322"/>
      <c r="EXX44" s="170"/>
      <c r="EXY44" s="170"/>
      <c r="EXZ44" s="323" t="s">
        <v>20</v>
      </c>
      <c r="EYA44" s="324">
        <v>0.4</v>
      </c>
      <c r="EYB44" s="321" t="s">
        <v>726</v>
      </c>
      <c r="EYC44" s="320" t="s">
        <v>725</v>
      </c>
      <c r="EYD44" s="321" t="s">
        <v>720</v>
      </c>
      <c r="EYE44" s="322"/>
      <c r="EYF44" s="170"/>
      <c r="EYG44" s="170"/>
      <c r="EYH44" s="323" t="s">
        <v>20</v>
      </c>
      <c r="EYI44" s="324">
        <v>0.4</v>
      </c>
      <c r="EYJ44" s="321" t="s">
        <v>726</v>
      </c>
      <c r="EYK44" s="320" t="s">
        <v>725</v>
      </c>
      <c r="EYL44" s="321" t="s">
        <v>720</v>
      </c>
      <c r="EYM44" s="322"/>
      <c r="EYN44" s="170"/>
      <c r="EYO44" s="170"/>
      <c r="EYP44" s="323" t="s">
        <v>20</v>
      </c>
      <c r="EYQ44" s="324">
        <v>0.4</v>
      </c>
      <c r="EYR44" s="321" t="s">
        <v>726</v>
      </c>
      <c r="EYS44" s="320" t="s">
        <v>725</v>
      </c>
      <c r="EYT44" s="321" t="s">
        <v>720</v>
      </c>
      <c r="EYU44" s="322"/>
      <c r="EYV44" s="170"/>
      <c r="EYW44" s="170"/>
      <c r="EYX44" s="323" t="s">
        <v>20</v>
      </c>
      <c r="EYY44" s="324">
        <v>0.4</v>
      </c>
      <c r="EYZ44" s="321" t="s">
        <v>726</v>
      </c>
      <c r="EZA44" s="320" t="s">
        <v>725</v>
      </c>
      <c r="EZB44" s="321" t="s">
        <v>720</v>
      </c>
      <c r="EZC44" s="322"/>
      <c r="EZD44" s="170"/>
      <c r="EZE44" s="170"/>
      <c r="EZF44" s="323" t="s">
        <v>20</v>
      </c>
      <c r="EZG44" s="324">
        <v>0.4</v>
      </c>
      <c r="EZH44" s="321" t="s">
        <v>726</v>
      </c>
      <c r="EZI44" s="320" t="s">
        <v>725</v>
      </c>
      <c r="EZJ44" s="321" t="s">
        <v>720</v>
      </c>
      <c r="EZK44" s="322"/>
      <c r="EZL44" s="170"/>
      <c r="EZM44" s="170"/>
      <c r="EZN44" s="323" t="s">
        <v>20</v>
      </c>
      <c r="EZO44" s="324">
        <v>0.4</v>
      </c>
      <c r="EZP44" s="321" t="s">
        <v>726</v>
      </c>
      <c r="EZQ44" s="320" t="s">
        <v>725</v>
      </c>
      <c r="EZR44" s="321" t="s">
        <v>720</v>
      </c>
      <c r="EZS44" s="322"/>
      <c r="EZT44" s="170"/>
      <c r="EZU44" s="170"/>
      <c r="EZV44" s="323" t="s">
        <v>20</v>
      </c>
      <c r="EZW44" s="324">
        <v>0.4</v>
      </c>
      <c r="EZX44" s="321" t="s">
        <v>726</v>
      </c>
      <c r="EZY44" s="320" t="s">
        <v>725</v>
      </c>
      <c r="EZZ44" s="321" t="s">
        <v>720</v>
      </c>
      <c r="FAA44" s="322"/>
      <c r="FAB44" s="170"/>
      <c r="FAC44" s="170"/>
      <c r="FAD44" s="323" t="s">
        <v>20</v>
      </c>
      <c r="FAE44" s="324">
        <v>0.4</v>
      </c>
      <c r="FAF44" s="321" t="s">
        <v>726</v>
      </c>
      <c r="FAG44" s="320" t="s">
        <v>725</v>
      </c>
      <c r="FAH44" s="321" t="s">
        <v>720</v>
      </c>
      <c r="FAI44" s="322"/>
      <c r="FAJ44" s="170"/>
      <c r="FAK44" s="170"/>
      <c r="FAL44" s="323" t="s">
        <v>20</v>
      </c>
      <c r="FAM44" s="324">
        <v>0.4</v>
      </c>
      <c r="FAN44" s="321" t="s">
        <v>726</v>
      </c>
      <c r="FAO44" s="320" t="s">
        <v>725</v>
      </c>
      <c r="FAP44" s="321" t="s">
        <v>720</v>
      </c>
      <c r="FAQ44" s="322"/>
      <c r="FAR44" s="170"/>
      <c r="FAS44" s="170"/>
      <c r="FAT44" s="323" t="s">
        <v>20</v>
      </c>
      <c r="FAU44" s="324">
        <v>0.4</v>
      </c>
      <c r="FAV44" s="321" t="s">
        <v>726</v>
      </c>
      <c r="FAW44" s="320" t="s">
        <v>725</v>
      </c>
      <c r="FAX44" s="321" t="s">
        <v>720</v>
      </c>
      <c r="FAY44" s="322"/>
      <c r="FAZ44" s="170"/>
      <c r="FBA44" s="170"/>
      <c r="FBB44" s="323" t="s">
        <v>20</v>
      </c>
      <c r="FBC44" s="324">
        <v>0.4</v>
      </c>
      <c r="FBD44" s="321" t="s">
        <v>726</v>
      </c>
      <c r="FBE44" s="320" t="s">
        <v>725</v>
      </c>
      <c r="FBF44" s="321" t="s">
        <v>720</v>
      </c>
      <c r="FBG44" s="322"/>
      <c r="FBH44" s="170"/>
      <c r="FBI44" s="170"/>
      <c r="FBJ44" s="323" t="s">
        <v>20</v>
      </c>
      <c r="FBK44" s="324">
        <v>0.4</v>
      </c>
      <c r="FBL44" s="321" t="s">
        <v>726</v>
      </c>
      <c r="FBM44" s="320" t="s">
        <v>725</v>
      </c>
      <c r="FBN44" s="321" t="s">
        <v>720</v>
      </c>
      <c r="FBO44" s="322"/>
      <c r="FBP44" s="170"/>
      <c r="FBQ44" s="170"/>
      <c r="FBR44" s="323" t="s">
        <v>20</v>
      </c>
      <c r="FBS44" s="324">
        <v>0.4</v>
      </c>
      <c r="FBT44" s="321" t="s">
        <v>726</v>
      </c>
      <c r="FBU44" s="320" t="s">
        <v>725</v>
      </c>
      <c r="FBV44" s="321" t="s">
        <v>720</v>
      </c>
      <c r="FBW44" s="322"/>
      <c r="FBX44" s="170"/>
      <c r="FBY44" s="170"/>
      <c r="FBZ44" s="323" t="s">
        <v>20</v>
      </c>
      <c r="FCA44" s="324">
        <v>0.4</v>
      </c>
      <c r="FCB44" s="321" t="s">
        <v>726</v>
      </c>
      <c r="FCC44" s="320" t="s">
        <v>725</v>
      </c>
      <c r="FCD44" s="321" t="s">
        <v>720</v>
      </c>
      <c r="FCE44" s="322"/>
      <c r="FCF44" s="170"/>
      <c r="FCG44" s="170"/>
      <c r="FCH44" s="323" t="s">
        <v>20</v>
      </c>
      <c r="FCI44" s="324">
        <v>0.4</v>
      </c>
      <c r="FCJ44" s="321" t="s">
        <v>726</v>
      </c>
      <c r="FCK44" s="320" t="s">
        <v>725</v>
      </c>
      <c r="FCL44" s="321" t="s">
        <v>720</v>
      </c>
      <c r="FCM44" s="322"/>
      <c r="FCN44" s="170"/>
      <c r="FCO44" s="170"/>
      <c r="FCP44" s="323" t="s">
        <v>20</v>
      </c>
      <c r="FCQ44" s="324">
        <v>0.4</v>
      </c>
      <c r="FCR44" s="321" t="s">
        <v>726</v>
      </c>
      <c r="FCS44" s="320" t="s">
        <v>725</v>
      </c>
      <c r="FCT44" s="321" t="s">
        <v>720</v>
      </c>
      <c r="FCU44" s="322"/>
      <c r="FCV44" s="170"/>
      <c r="FCW44" s="170"/>
      <c r="FCX44" s="323" t="s">
        <v>20</v>
      </c>
      <c r="FCY44" s="324">
        <v>0.4</v>
      </c>
      <c r="FCZ44" s="321" t="s">
        <v>726</v>
      </c>
      <c r="FDA44" s="320" t="s">
        <v>725</v>
      </c>
      <c r="FDB44" s="321" t="s">
        <v>720</v>
      </c>
      <c r="FDC44" s="322"/>
      <c r="FDD44" s="170"/>
      <c r="FDE44" s="170"/>
      <c r="FDF44" s="323" t="s">
        <v>20</v>
      </c>
      <c r="FDG44" s="324">
        <v>0.4</v>
      </c>
      <c r="FDH44" s="321" t="s">
        <v>726</v>
      </c>
      <c r="FDI44" s="320" t="s">
        <v>725</v>
      </c>
      <c r="FDJ44" s="321" t="s">
        <v>720</v>
      </c>
      <c r="FDK44" s="322"/>
      <c r="FDL44" s="170"/>
      <c r="FDM44" s="170"/>
      <c r="FDN44" s="323" t="s">
        <v>20</v>
      </c>
      <c r="FDO44" s="324">
        <v>0.4</v>
      </c>
      <c r="FDP44" s="321" t="s">
        <v>726</v>
      </c>
      <c r="FDQ44" s="320" t="s">
        <v>725</v>
      </c>
      <c r="FDR44" s="321" t="s">
        <v>720</v>
      </c>
      <c r="FDS44" s="322"/>
      <c r="FDT44" s="170"/>
      <c r="FDU44" s="170"/>
      <c r="FDV44" s="323" t="s">
        <v>20</v>
      </c>
      <c r="FDW44" s="324">
        <v>0.4</v>
      </c>
      <c r="FDX44" s="321" t="s">
        <v>726</v>
      </c>
      <c r="FDY44" s="320" t="s">
        <v>725</v>
      </c>
      <c r="FDZ44" s="321" t="s">
        <v>720</v>
      </c>
      <c r="FEA44" s="322"/>
      <c r="FEB44" s="170"/>
      <c r="FEC44" s="170"/>
      <c r="FED44" s="323" t="s">
        <v>20</v>
      </c>
      <c r="FEE44" s="324">
        <v>0.4</v>
      </c>
      <c r="FEF44" s="321" t="s">
        <v>726</v>
      </c>
      <c r="FEG44" s="320" t="s">
        <v>725</v>
      </c>
      <c r="FEH44" s="321" t="s">
        <v>720</v>
      </c>
      <c r="FEI44" s="322"/>
      <c r="FEJ44" s="170"/>
      <c r="FEK44" s="170"/>
      <c r="FEL44" s="323" t="s">
        <v>20</v>
      </c>
      <c r="FEM44" s="324">
        <v>0.4</v>
      </c>
      <c r="FEN44" s="321" t="s">
        <v>726</v>
      </c>
      <c r="FEO44" s="320" t="s">
        <v>725</v>
      </c>
      <c r="FEP44" s="321" t="s">
        <v>720</v>
      </c>
      <c r="FEQ44" s="322"/>
      <c r="FER44" s="170"/>
      <c r="FES44" s="170"/>
      <c r="FET44" s="323" t="s">
        <v>20</v>
      </c>
      <c r="FEU44" s="324">
        <v>0.4</v>
      </c>
      <c r="FEV44" s="321" t="s">
        <v>726</v>
      </c>
      <c r="FEW44" s="320" t="s">
        <v>725</v>
      </c>
      <c r="FEX44" s="321" t="s">
        <v>720</v>
      </c>
      <c r="FEY44" s="322"/>
      <c r="FEZ44" s="170"/>
      <c r="FFA44" s="170"/>
      <c r="FFB44" s="323" t="s">
        <v>20</v>
      </c>
      <c r="FFC44" s="324">
        <v>0.4</v>
      </c>
      <c r="FFD44" s="321" t="s">
        <v>726</v>
      </c>
      <c r="FFE44" s="320" t="s">
        <v>725</v>
      </c>
      <c r="FFF44" s="321" t="s">
        <v>720</v>
      </c>
      <c r="FFG44" s="322"/>
      <c r="FFH44" s="170"/>
      <c r="FFI44" s="170"/>
      <c r="FFJ44" s="323" t="s">
        <v>20</v>
      </c>
      <c r="FFK44" s="324">
        <v>0.4</v>
      </c>
      <c r="FFL44" s="321" t="s">
        <v>726</v>
      </c>
      <c r="FFM44" s="320" t="s">
        <v>725</v>
      </c>
      <c r="FFN44" s="321" t="s">
        <v>720</v>
      </c>
      <c r="FFO44" s="322"/>
      <c r="FFP44" s="170"/>
      <c r="FFQ44" s="170"/>
      <c r="FFR44" s="323" t="s">
        <v>20</v>
      </c>
      <c r="FFS44" s="324">
        <v>0.4</v>
      </c>
      <c r="FFT44" s="321" t="s">
        <v>726</v>
      </c>
      <c r="FFU44" s="320" t="s">
        <v>725</v>
      </c>
      <c r="FFV44" s="321" t="s">
        <v>720</v>
      </c>
      <c r="FFW44" s="322"/>
      <c r="FFX44" s="170"/>
      <c r="FFY44" s="170"/>
      <c r="FFZ44" s="323" t="s">
        <v>20</v>
      </c>
      <c r="FGA44" s="324">
        <v>0.4</v>
      </c>
      <c r="FGB44" s="321" t="s">
        <v>726</v>
      </c>
      <c r="FGC44" s="320" t="s">
        <v>725</v>
      </c>
      <c r="FGD44" s="321" t="s">
        <v>720</v>
      </c>
      <c r="FGE44" s="322"/>
      <c r="FGF44" s="170"/>
      <c r="FGG44" s="170"/>
      <c r="FGH44" s="323" t="s">
        <v>20</v>
      </c>
      <c r="FGI44" s="324">
        <v>0.4</v>
      </c>
      <c r="FGJ44" s="321" t="s">
        <v>726</v>
      </c>
      <c r="FGK44" s="320" t="s">
        <v>725</v>
      </c>
      <c r="FGL44" s="321" t="s">
        <v>720</v>
      </c>
      <c r="FGM44" s="322"/>
      <c r="FGN44" s="170"/>
      <c r="FGO44" s="170"/>
      <c r="FGP44" s="323" t="s">
        <v>20</v>
      </c>
      <c r="FGQ44" s="324">
        <v>0.4</v>
      </c>
      <c r="FGR44" s="321" t="s">
        <v>726</v>
      </c>
      <c r="FGS44" s="320" t="s">
        <v>725</v>
      </c>
      <c r="FGT44" s="321" t="s">
        <v>720</v>
      </c>
      <c r="FGU44" s="322"/>
      <c r="FGV44" s="170"/>
      <c r="FGW44" s="170"/>
      <c r="FGX44" s="323" t="s">
        <v>20</v>
      </c>
      <c r="FGY44" s="324">
        <v>0.4</v>
      </c>
      <c r="FGZ44" s="321" t="s">
        <v>726</v>
      </c>
      <c r="FHA44" s="320" t="s">
        <v>725</v>
      </c>
      <c r="FHB44" s="321" t="s">
        <v>720</v>
      </c>
      <c r="FHC44" s="322"/>
      <c r="FHD44" s="170"/>
      <c r="FHE44" s="170"/>
      <c r="FHF44" s="323" t="s">
        <v>20</v>
      </c>
      <c r="FHG44" s="324">
        <v>0.4</v>
      </c>
      <c r="FHH44" s="321" t="s">
        <v>726</v>
      </c>
      <c r="FHI44" s="320" t="s">
        <v>725</v>
      </c>
      <c r="FHJ44" s="321" t="s">
        <v>720</v>
      </c>
      <c r="FHK44" s="322"/>
      <c r="FHL44" s="170"/>
      <c r="FHM44" s="170"/>
      <c r="FHN44" s="323" t="s">
        <v>20</v>
      </c>
      <c r="FHO44" s="324">
        <v>0.4</v>
      </c>
      <c r="FHP44" s="321" t="s">
        <v>726</v>
      </c>
      <c r="FHQ44" s="320" t="s">
        <v>725</v>
      </c>
      <c r="FHR44" s="321" t="s">
        <v>720</v>
      </c>
      <c r="FHS44" s="322"/>
      <c r="FHT44" s="170"/>
      <c r="FHU44" s="170"/>
      <c r="FHV44" s="323" t="s">
        <v>20</v>
      </c>
      <c r="FHW44" s="324">
        <v>0.4</v>
      </c>
      <c r="FHX44" s="321" t="s">
        <v>726</v>
      </c>
      <c r="FHY44" s="320" t="s">
        <v>725</v>
      </c>
      <c r="FHZ44" s="321" t="s">
        <v>720</v>
      </c>
      <c r="FIA44" s="322"/>
      <c r="FIB44" s="170"/>
      <c r="FIC44" s="170"/>
      <c r="FID44" s="323" t="s">
        <v>20</v>
      </c>
      <c r="FIE44" s="324">
        <v>0.4</v>
      </c>
      <c r="FIF44" s="321" t="s">
        <v>726</v>
      </c>
      <c r="FIG44" s="320" t="s">
        <v>725</v>
      </c>
      <c r="FIH44" s="321" t="s">
        <v>720</v>
      </c>
      <c r="FII44" s="322"/>
      <c r="FIJ44" s="170"/>
      <c r="FIK44" s="170"/>
      <c r="FIL44" s="323" t="s">
        <v>20</v>
      </c>
      <c r="FIM44" s="324">
        <v>0.4</v>
      </c>
      <c r="FIN44" s="321" t="s">
        <v>726</v>
      </c>
      <c r="FIO44" s="320" t="s">
        <v>725</v>
      </c>
      <c r="FIP44" s="321" t="s">
        <v>720</v>
      </c>
      <c r="FIQ44" s="322"/>
      <c r="FIR44" s="170"/>
      <c r="FIS44" s="170"/>
      <c r="FIT44" s="323" t="s">
        <v>20</v>
      </c>
      <c r="FIU44" s="324">
        <v>0.4</v>
      </c>
      <c r="FIV44" s="321" t="s">
        <v>726</v>
      </c>
      <c r="FIW44" s="320" t="s">
        <v>725</v>
      </c>
      <c r="FIX44" s="321" t="s">
        <v>720</v>
      </c>
      <c r="FIY44" s="322"/>
      <c r="FIZ44" s="170"/>
      <c r="FJA44" s="170"/>
      <c r="FJB44" s="323" t="s">
        <v>20</v>
      </c>
      <c r="FJC44" s="324">
        <v>0.4</v>
      </c>
      <c r="FJD44" s="321" t="s">
        <v>726</v>
      </c>
      <c r="FJE44" s="320" t="s">
        <v>725</v>
      </c>
      <c r="FJF44" s="321" t="s">
        <v>720</v>
      </c>
      <c r="FJG44" s="322"/>
      <c r="FJH44" s="170"/>
      <c r="FJI44" s="170"/>
      <c r="FJJ44" s="323" t="s">
        <v>20</v>
      </c>
      <c r="FJK44" s="324">
        <v>0.4</v>
      </c>
      <c r="FJL44" s="321" t="s">
        <v>726</v>
      </c>
      <c r="FJM44" s="320" t="s">
        <v>725</v>
      </c>
      <c r="FJN44" s="321" t="s">
        <v>720</v>
      </c>
      <c r="FJO44" s="322"/>
      <c r="FJP44" s="170"/>
      <c r="FJQ44" s="170"/>
      <c r="FJR44" s="323" t="s">
        <v>20</v>
      </c>
      <c r="FJS44" s="324">
        <v>0.4</v>
      </c>
      <c r="FJT44" s="321" t="s">
        <v>726</v>
      </c>
      <c r="FJU44" s="320" t="s">
        <v>725</v>
      </c>
      <c r="FJV44" s="321" t="s">
        <v>720</v>
      </c>
      <c r="FJW44" s="322"/>
      <c r="FJX44" s="170"/>
      <c r="FJY44" s="170"/>
      <c r="FJZ44" s="323" t="s">
        <v>20</v>
      </c>
      <c r="FKA44" s="324">
        <v>0.4</v>
      </c>
      <c r="FKB44" s="321" t="s">
        <v>726</v>
      </c>
      <c r="FKC44" s="320" t="s">
        <v>725</v>
      </c>
      <c r="FKD44" s="321" t="s">
        <v>720</v>
      </c>
      <c r="FKE44" s="322"/>
      <c r="FKF44" s="170"/>
      <c r="FKG44" s="170"/>
      <c r="FKH44" s="323" t="s">
        <v>20</v>
      </c>
      <c r="FKI44" s="324">
        <v>0.4</v>
      </c>
      <c r="FKJ44" s="321" t="s">
        <v>726</v>
      </c>
      <c r="FKK44" s="320" t="s">
        <v>725</v>
      </c>
      <c r="FKL44" s="321" t="s">
        <v>720</v>
      </c>
      <c r="FKM44" s="322"/>
      <c r="FKN44" s="170"/>
      <c r="FKO44" s="170"/>
      <c r="FKP44" s="323" t="s">
        <v>20</v>
      </c>
      <c r="FKQ44" s="324">
        <v>0.4</v>
      </c>
      <c r="FKR44" s="321" t="s">
        <v>726</v>
      </c>
      <c r="FKS44" s="320" t="s">
        <v>725</v>
      </c>
      <c r="FKT44" s="321" t="s">
        <v>720</v>
      </c>
      <c r="FKU44" s="322"/>
      <c r="FKV44" s="170"/>
      <c r="FKW44" s="170"/>
      <c r="FKX44" s="323" t="s">
        <v>20</v>
      </c>
      <c r="FKY44" s="324">
        <v>0.4</v>
      </c>
      <c r="FKZ44" s="321" t="s">
        <v>726</v>
      </c>
      <c r="FLA44" s="320" t="s">
        <v>725</v>
      </c>
      <c r="FLB44" s="321" t="s">
        <v>720</v>
      </c>
      <c r="FLC44" s="322"/>
      <c r="FLD44" s="170"/>
      <c r="FLE44" s="170"/>
      <c r="FLF44" s="323" t="s">
        <v>20</v>
      </c>
      <c r="FLG44" s="324">
        <v>0.4</v>
      </c>
      <c r="FLH44" s="321" t="s">
        <v>726</v>
      </c>
      <c r="FLI44" s="320" t="s">
        <v>725</v>
      </c>
      <c r="FLJ44" s="321" t="s">
        <v>720</v>
      </c>
      <c r="FLK44" s="322"/>
      <c r="FLL44" s="170"/>
      <c r="FLM44" s="170"/>
      <c r="FLN44" s="323" t="s">
        <v>20</v>
      </c>
      <c r="FLO44" s="324">
        <v>0.4</v>
      </c>
      <c r="FLP44" s="321" t="s">
        <v>726</v>
      </c>
      <c r="FLQ44" s="320" t="s">
        <v>725</v>
      </c>
      <c r="FLR44" s="321" t="s">
        <v>720</v>
      </c>
      <c r="FLS44" s="322"/>
      <c r="FLT44" s="170"/>
      <c r="FLU44" s="170"/>
      <c r="FLV44" s="323" t="s">
        <v>20</v>
      </c>
      <c r="FLW44" s="324">
        <v>0.4</v>
      </c>
      <c r="FLX44" s="321" t="s">
        <v>726</v>
      </c>
      <c r="FLY44" s="320" t="s">
        <v>725</v>
      </c>
      <c r="FLZ44" s="321" t="s">
        <v>720</v>
      </c>
      <c r="FMA44" s="322"/>
      <c r="FMB44" s="170"/>
      <c r="FMC44" s="170"/>
      <c r="FMD44" s="323" t="s">
        <v>20</v>
      </c>
      <c r="FME44" s="324">
        <v>0.4</v>
      </c>
      <c r="FMF44" s="321" t="s">
        <v>726</v>
      </c>
      <c r="FMG44" s="320" t="s">
        <v>725</v>
      </c>
      <c r="FMH44" s="321" t="s">
        <v>720</v>
      </c>
      <c r="FMI44" s="322"/>
      <c r="FMJ44" s="170"/>
      <c r="FMK44" s="170"/>
      <c r="FML44" s="323" t="s">
        <v>20</v>
      </c>
      <c r="FMM44" s="324">
        <v>0.4</v>
      </c>
      <c r="FMN44" s="321" t="s">
        <v>726</v>
      </c>
      <c r="FMO44" s="320" t="s">
        <v>725</v>
      </c>
      <c r="FMP44" s="321" t="s">
        <v>720</v>
      </c>
      <c r="FMQ44" s="322"/>
      <c r="FMR44" s="170"/>
      <c r="FMS44" s="170"/>
      <c r="FMT44" s="323" t="s">
        <v>20</v>
      </c>
      <c r="FMU44" s="324">
        <v>0.4</v>
      </c>
      <c r="FMV44" s="321" t="s">
        <v>726</v>
      </c>
      <c r="FMW44" s="320" t="s">
        <v>725</v>
      </c>
      <c r="FMX44" s="321" t="s">
        <v>720</v>
      </c>
      <c r="FMY44" s="322"/>
      <c r="FMZ44" s="170"/>
      <c r="FNA44" s="170"/>
      <c r="FNB44" s="323" t="s">
        <v>20</v>
      </c>
      <c r="FNC44" s="324">
        <v>0.4</v>
      </c>
      <c r="FND44" s="321" t="s">
        <v>726</v>
      </c>
      <c r="FNE44" s="320" t="s">
        <v>725</v>
      </c>
      <c r="FNF44" s="321" t="s">
        <v>720</v>
      </c>
      <c r="FNG44" s="322"/>
      <c r="FNH44" s="170"/>
      <c r="FNI44" s="170"/>
      <c r="FNJ44" s="323" t="s">
        <v>20</v>
      </c>
      <c r="FNK44" s="324">
        <v>0.4</v>
      </c>
      <c r="FNL44" s="321" t="s">
        <v>726</v>
      </c>
      <c r="FNM44" s="320" t="s">
        <v>725</v>
      </c>
      <c r="FNN44" s="321" t="s">
        <v>720</v>
      </c>
      <c r="FNO44" s="322"/>
      <c r="FNP44" s="170"/>
      <c r="FNQ44" s="170"/>
      <c r="FNR44" s="323" t="s">
        <v>20</v>
      </c>
      <c r="FNS44" s="324">
        <v>0.4</v>
      </c>
      <c r="FNT44" s="321" t="s">
        <v>726</v>
      </c>
      <c r="FNU44" s="320" t="s">
        <v>725</v>
      </c>
      <c r="FNV44" s="321" t="s">
        <v>720</v>
      </c>
      <c r="FNW44" s="322"/>
      <c r="FNX44" s="170"/>
      <c r="FNY44" s="170"/>
      <c r="FNZ44" s="323" t="s">
        <v>20</v>
      </c>
      <c r="FOA44" s="324">
        <v>0.4</v>
      </c>
      <c r="FOB44" s="321" t="s">
        <v>726</v>
      </c>
      <c r="FOC44" s="320" t="s">
        <v>725</v>
      </c>
      <c r="FOD44" s="321" t="s">
        <v>720</v>
      </c>
      <c r="FOE44" s="322"/>
      <c r="FOF44" s="170"/>
      <c r="FOG44" s="170"/>
      <c r="FOH44" s="323" t="s">
        <v>20</v>
      </c>
      <c r="FOI44" s="324">
        <v>0.4</v>
      </c>
      <c r="FOJ44" s="321" t="s">
        <v>726</v>
      </c>
      <c r="FOK44" s="320" t="s">
        <v>725</v>
      </c>
      <c r="FOL44" s="321" t="s">
        <v>720</v>
      </c>
      <c r="FOM44" s="322"/>
      <c r="FON44" s="170"/>
      <c r="FOO44" s="170"/>
      <c r="FOP44" s="323" t="s">
        <v>20</v>
      </c>
      <c r="FOQ44" s="324">
        <v>0.4</v>
      </c>
      <c r="FOR44" s="321" t="s">
        <v>726</v>
      </c>
      <c r="FOS44" s="320" t="s">
        <v>725</v>
      </c>
      <c r="FOT44" s="321" t="s">
        <v>720</v>
      </c>
      <c r="FOU44" s="322"/>
      <c r="FOV44" s="170"/>
      <c r="FOW44" s="170"/>
      <c r="FOX44" s="323" t="s">
        <v>20</v>
      </c>
      <c r="FOY44" s="324">
        <v>0.4</v>
      </c>
      <c r="FOZ44" s="321" t="s">
        <v>726</v>
      </c>
      <c r="FPA44" s="320" t="s">
        <v>725</v>
      </c>
      <c r="FPB44" s="321" t="s">
        <v>720</v>
      </c>
      <c r="FPC44" s="322"/>
      <c r="FPD44" s="170"/>
      <c r="FPE44" s="170"/>
      <c r="FPF44" s="323" t="s">
        <v>20</v>
      </c>
      <c r="FPG44" s="324">
        <v>0.4</v>
      </c>
      <c r="FPH44" s="321" t="s">
        <v>726</v>
      </c>
      <c r="FPI44" s="320" t="s">
        <v>725</v>
      </c>
      <c r="FPJ44" s="321" t="s">
        <v>720</v>
      </c>
      <c r="FPK44" s="322"/>
      <c r="FPL44" s="170"/>
      <c r="FPM44" s="170"/>
      <c r="FPN44" s="323" t="s">
        <v>20</v>
      </c>
      <c r="FPO44" s="324">
        <v>0.4</v>
      </c>
      <c r="FPP44" s="321" t="s">
        <v>726</v>
      </c>
      <c r="FPQ44" s="320" t="s">
        <v>725</v>
      </c>
      <c r="FPR44" s="321" t="s">
        <v>720</v>
      </c>
      <c r="FPS44" s="322"/>
      <c r="FPT44" s="170"/>
      <c r="FPU44" s="170"/>
      <c r="FPV44" s="323" t="s">
        <v>20</v>
      </c>
      <c r="FPW44" s="324">
        <v>0.4</v>
      </c>
      <c r="FPX44" s="321" t="s">
        <v>726</v>
      </c>
      <c r="FPY44" s="320" t="s">
        <v>725</v>
      </c>
      <c r="FPZ44" s="321" t="s">
        <v>720</v>
      </c>
      <c r="FQA44" s="322"/>
      <c r="FQB44" s="170"/>
      <c r="FQC44" s="170"/>
      <c r="FQD44" s="323" t="s">
        <v>20</v>
      </c>
      <c r="FQE44" s="324">
        <v>0.4</v>
      </c>
      <c r="FQF44" s="321" t="s">
        <v>726</v>
      </c>
      <c r="FQG44" s="320" t="s">
        <v>725</v>
      </c>
      <c r="FQH44" s="321" t="s">
        <v>720</v>
      </c>
      <c r="FQI44" s="322"/>
      <c r="FQJ44" s="170"/>
      <c r="FQK44" s="170"/>
      <c r="FQL44" s="323" t="s">
        <v>20</v>
      </c>
      <c r="FQM44" s="324">
        <v>0.4</v>
      </c>
      <c r="FQN44" s="321" t="s">
        <v>726</v>
      </c>
      <c r="FQO44" s="320" t="s">
        <v>725</v>
      </c>
      <c r="FQP44" s="321" t="s">
        <v>720</v>
      </c>
      <c r="FQQ44" s="322"/>
      <c r="FQR44" s="170"/>
      <c r="FQS44" s="170"/>
      <c r="FQT44" s="323" t="s">
        <v>20</v>
      </c>
      <c r="FQU44" s="324">
        <v>0.4</v>
      </c>
      <c r="FQV44" s="321" t="s">
        <v>726</v>
      </c>
      <c r="FQW44" s="320" t="s">
        <v>725</v>
      </c>
      <c r="FQX44" s="321" t="s">
        <v>720</v>
      </c>
      <c r="FQY44" s="322"/>
      <c r="FQZ44" s="170"/>
      <c r="FRA44" s="170"/>
      <c r="FRB44" s="323" t="s">
        <v>20</v>
      </c>
      <c r="FRC44" s="324">
        <v>0.4</v>
      </c>
      <c r="FRD44" s="321" t="s">
        <v>726</v>
      </c>
      <c r="FRE44" s="320" t="s">
        <v>725</v>
      </c>
      <c r="FRF44" s="321" t="s">
        <v>720</v>
      </c>
      <c r="FRG44" s="322"/>
      <c r="FRH44" s="170"/>
      <c r="FRI44" s="170"/>
      <c r="FRJ44" s="323" t="s">
        <v>20</v>
      </c>
      <c r="FRK44" s="324">
        <v>0.4</v>
      </c>
      <c r="FRL44" s="321" t="s">
        <v>726</v>
      </c>
      <c r="FRM44" s="320" t="s">
        <v>725</v>
      </c>
      <c r="FRN44" s="321" t="s">
        <v>720</v>
      </c>
      <c r="FRO44" s="322"/>
      <c r="FRP44" s="170"/>
      <c r="FRQ44" s="170"/>
      <c r="FRR44" s="323" t="s">
        <v>20</v>
      </c>
      <c r="FRS44" s="324">
        <v>0.4</v>
      </c>
      <c r="FRT44" s="321" t="s">
        <v>726</v>
      </c>
      <c r="FRU44" s="320" t="s">
        <v>725</v>
      </c>
      <c r="FRV44" s="321" t="s">
        <v>720</v>
      </c>
      <c r="FRW44" s="322"/>
      <c r="FRX44" s="170"/>
      <c r="FRY44" s="170"/>
      <c r="FRZ44" s="323" t="s">
        <v>20</v>
      </c>
      <c r="FSA44" s="324">
        <v>0.4</v>
      </c>
      <c r="FSB44" s="321" t="s">
        <v>726</v>
      </c>
      <c r="FSC44" s="320" t="s">
        <v>725</v>
      </c>
      <c r="FSD44" s="321" t="s">
        <v>720</v>
      </c>
      <c r="FSE44" s="322"/>
      <c r="FSF44" s="170"/>
      <c r="FSG44" s="170"/>
      <c r="FSH44" s="323" t="s">
        <v>20</v>
      </c>
      <c r="FSI44" s="324">
        <v>0.4</v>
      </c>
      <c r="FSJ44" s="321" t="s">
        <v>726</v>
      </c>
      <c r="FSK44" s="320" t="s">
        <v>725</v>
      </c>
      <c r="FSL44" s="321" t="s">
        <v>720</v>
      </c>
      <c r="FSM44" s="322"/>
      <c r="FSN44" s="170"/>
      <c r="FSO44" s="170"/>
      <c r="FSP44" s="323" t="s">
        <v>20</v>
      </c>
      <c r="FSQ44" s="324">
        <v>0.4</v>
      </c>
      <c r="FSR44" s="321" t="s">
        <v>726</v>
      </c>
      <c r="FSS44" s="320" t="s">
        <v>725</v>
      </c>
      <c r="FST44" s="321" t="s">
        <v>720</v>
      </c>
      <c r="FSU44" s="322"/>
      <c r="FSV44" s="170"/>
      <c r="FSW44" s="170"/>
      <c r="FSX44" s="323" t="s">
        <v>20</v>
      </c>
      <c r="FSY44" s="324">
        <v>0.4</v>
      </c>
      <c r="FSZ44" s="321" t="s">
        <v>726</v>
      </c>
      <c r="FTA44" s="320" t="s">
        <v>725</v>
      </c>
      <c r="FTB44" s="321" t="s">
        <v>720</v>
      </c>
      <c r="FTC44" s="322"/>
      <c r="FTD44" s="170"/>
      <c r="FTE44" s="170"/>
      <c r="FTF44" s="323" t="s">
        <v>20</v>
      </c>
      <c r="FTG44" s="324">
        <v>0.4</v>
      </c>
      <c r="FTH44" s="321" t="s">
        <v>726</v>
      </c>
      <c r="FTI44" s="320" t="s">
        <v>725</v>
      </c>
      <c r="FTJ44" s="321" t="s">
        <v>720</v>
      </c>
      <c r="FTK44" s="322"/>
      <c r="FTL44" s="170"/>
      <c r="FTM44" s="170"/>
      <c r="FTN44" s="323" t="s">
        <v>20</v>
      </c>
      <c r="FTO44" s="324">
        <v>0.4</v>
      </c>
      <c r="FTP44" s="321" t="s">
        <v>726</v>
      </c>
      <c r="FTQ44" s="320" t="s">
        <v>725</v>
      </c>
      <c r="FTR44" s="321" t="s">
        <v>720</v>
      </c>
      <c r="FTS44" s="322"/>
      <c r="FTT44" s="170"/>
      <c r="FTU44" s="170"/>
      <c r="FTV44" s="323" t="s">
        <v>20</v>
      </c>
      <c r="FTW44" s="324">
        <v>0.4</v>
      </c>
      <c r="FTX44" s="321" t="s">
        <v>726</v>
      </c>
      <c r="FTY44" s="320" t="s">
        <v>725</v>
      </c>
      <c r="FTZ44" s="321" t="s">
        <v>720</v>
      </c>
      <c r="FUA44" s="322"/>
      <c r="FUB44" s="170"/>
      <c r="FUC44" s="170"/>
      <c r="FUD44" s="323" t="s">
        <v>20</v>
      </c>
      <c r="FUE44" s="324">
        <v>0.4</v>
      </c>
      <c r="FUF44" s="321" t="s">
        <v>726</v>
      </c>
      <c r="FUG44" s="320" t="s">
        <v>725</v>
      </c>
      <c r="FUH44" s="321" t="s">
        <v>720</v>
      </c>
      <c r="FUI44" s="322"/>
      <c r="FUJ44" s="170"/>
      <c r="FUK44" s="170"/>
      <c r="FUL44" s="323" t="s">
        <v>20</v>
      </c>
      <c r="FUM44" s="324">
        <v>0.4</v>
      </c>
      <c r="FUN44" s="321" t="s">
        <v>726</v>
      </c>
      <c r="FUO44" s="320" t="s">
        <v>725</v>
      </c>
      <c r="FUP44" s="321" t="s">
        <v>720</v>
      </c>
      <c r="FUQ44" s="322"/>
      <c r="FUR44" s="170"/>
      <c r="FUS44" s="170"/>
      <c r="FUT44" s="323" t="s">
        <v>20</v>
      </c>
      <c r="FUU44" s="324">
        <v>0.4</v>
      </c>
      <c r="FUV44" s="321" t="s">
        <v>726</v>
      </c>
      <c r="FUW44" s="320" t="s">
        <v>725</v>
      </c>
      <c r="FUX44" s="321" t="s">
        <v>720</v>
      </c>
      <c r="FUY44" s="322"/>
      <c r="FUZ44" s="170"/>
      <c r="FVA44" s="170"/>
      <c r="FVB44" s="323" t="s">
        <v>20</v>
      </c>
      <c r="FVC44" s="324">
        <v>0.4</v>
      </c>
      <c r="FVD44" s="321" t="s">
        <v>726</v>
      </c>
      <c r="FVE44" s="320" t="s">
        <v>725</v>
      </c>
      <c r="FVF44" s="321" t="s">
        <v>720</v>
      </c>
      <c r="FVG44" s="322"/>
      <c r="FVH44" s="170"/>
      <c r="FVI44" s="170"/>
      <c r="FVJ44" s="323" t="s">
        <v>20</v>
      </c>
      <c r="FVK44" s="324">
        <v>0.4</v>
      </c>
      <c r="FVL44" s="321" t="s">
        <v>726</v>
      </c>
      <c r="FVM44" s="320" t="s">
        <v>725</v>
      </c>
      <c r="FVN44" s="321" t="s">
        <v>720</v>
      </c>
      <c r="FVO44" s="322"/>
      <c r="FVP44" s="170"/>
      <c r="FVQ44" s="170"/>
      <c r="FVR44" s="323" t="s">
        <v>20</v>
      </c>
      <c r="FVS44" s="324">
        <v>0.4</v>
      </c>
      <c r="FVT44" s="321" t="s">
        <v>726</v>
      </c>
      <c r="FVU44" s="320" t="s">
        <v>725</v>
      </c>
      <c r="FVV44" s="321" t="s">
        <v>720</v>
      </c>
      <c r="FVW44" s="322"/>
      <c r="FVX44" s="170"/>
      <c r="FVY44" s="170"/>
      <c r="FVZ44" s="323" t="s">
        <v>20</v>
      </c>
      <c r="FWA44" s="324">
        <v>0.4</v>
      </c>
      <c r="FWB44" s="321" t="s">
        <v>726</v>
      </c>
      <c r="FWC44" s="320" t="s">
        <v>725</v>
      </c>
      <c r="FWD44" s="321" t="s">
        <v>720</v>
      </c>
      <c r="FWE44" s="322"/>
      <c r="FWF44" s="170"/>
      <c r="FWG44" s="170"/>
      <c r="FWH44" s="323" t="s">
        <v>20</v>
      </c>
      <c r="FWI44" s="324">
        <v>0.4</v>
      </c>
      <c r="FWJ44" s="321" t="s">
        <v>726</v>
      </c>
      <c r="FWK44" s="320" t="s">
        <v>725</v>
      </c>
      <c r="FWL44" s="321" t="s">
        <v>720</v>
      </c>
      <c r="FWM44" s="322"/>
      <c r="FWN44" s="170"/>
      <c r="FWO44" s="170"/>
      <c r="FWP44" s="323" t="s">
        <v>20</v>
      </c>
      <c r="FWQ44" s="324">
        <v>0.4</v>
      </c>
      <c r="FWR44" s="321" t="s">
        <v>726</v>
      </c>
      <c r="FWS44" s="320" t="s">
        <v>725</v>
      </c>
      <c r="FWT44" s="321" t="s">
        <v>720</v>
      </c>
      <c r="FWU44" s="322"/>
      <c r="FWV44" s="170"/>
      <c r="FWW44" s="170"/>
      <c r="FWX44" s="323" t="s">
        <v>20</v>
      </c>
      <c r="FWY44" s="324">
        <v>0.4</v>
      </c>
      <c r="FWZ44" s="321" t="s">
        <v>726</v>
      </c>
      <c r="FXA44" s="320" t="s">
        <v>725</v>
      </c>
      <c r="FXB44" s="321" t="s">
        <v>720</v>
      </c>
      <c r="FXC44" s="322"/>
      <c r="FXD44" s="170"/>
      <c r="FXE44" s="170"/>
      <c r="FXF44" s="323" t="s">
        <v>20</v>
      </c>
      <c r="FXG44" s="324">
        <v>0.4</v>
      </c>
      <c r="FXH44" s="321" t="s">
        <v>726</v>
      </c>
      <c r="FXI44" s="320" t="s">
        <v>725</v>
      </c>
      <c r="FXJ44" s="321" t="s">
        <v>720</v>
      </c>
      <c r="FXK44" s="322"/>
      <c r="FXL44" s="170"/>
      <c r="FXM44" s="170"/>
      <c r="FXN44" s="323" t="s">
        <v>20</v>
      </c>
      <c r="FXO44" s="324">
        <v>0.4</v>
      </c>
      <c r="FXP44" s="321" t="s">
        <v>726</v>
      </c>
      <c r="FXQ44" s="320" t="s">
        <v>725</v>
      </c>
      <c r="FXR44" s="321" t="s">
        <v>720</v>
      </c>
      <c r="FXS44" s="322"/>
      <c r="FXT44" s="170"/>
      <c r="FXU44" s="170"/>
      <c r="FXV44" s="323" t="s">
        <v>20</v>
      </c>
      <c r="FXW44" s="324">
        <v>0.4</v>
      </c>
      <c r="FXX44" s="321" t="s">
        <v>726</v>
      </c>
      <c r="FXY44" s="320" t="s">
        <v>725</v>
      </c>
      <c r="FXZ44" s="321" t="s">
        <v>720</v>
      </c>
      <c r="FYA44" s="322"/>
      <c r="FYB44" s="170"/>
      <c r="FYC44" s="170"/>
      <c r="FYD44" s="323" t="s">
        <v>20</v>
      </c>
      <c r="FYE44" s="324">
        <v>0.4</v>
      </c>
      <c r="FYF44" s="321" t="s">
        <v>726</v>
      </c>
      <c r="FYG44" s="320" t="s">
        <v>725</v>
      </c>
      <c r="FYH44" s="321" t="s">
        <v>720</v>
      </c>
      <c r="FYI44" s="322"/>
      <c r="FYJ44" s="170"/>
      <c r="FYK44" s="170"/>
      <c r="FYL44" s="323" t="s">
        <v>20</v>
      </c>
      <c r="FYM44" s="324">
        <v>0.4</v>
      </c>
      <c r="FYN44" s="321" t="s">
        <v>726</v>
      </c>
      <c r="FYO44" s="320" t="s">
        <v>725</v>
      </c>
      <c r="FYP44" s="321" t="s">
        <v>720</v>
      </c>
      <c r="FYQ44" s="322"/>
      <c r="FYR44" s="170"/>
      <c r="FYS44" s="170"/>
      <c r="FYT44" s="323" t="s">
        <v>20</v>
      </c>
      <c r="FYU44" s="324">
        <v>0.4</v>
      </c>
      <c r="FYV44" s="321" t="s">
        <v>726</v>
      </c>
      <c r="FYW44" s="320" t="s">
        <v>725</v>
      </c>
      <c r="FYX44" s="321" t="s">
        <v>720</v>
      </c>
      <c r="FYY44" s="322"/>
      <c r="FYZ44" s="170"/>
      <c r="FZA44" s="170"/>
      <c r="FZB44" s="323" t="s">
        <v>20</v>
      </c>
      <c r="FZC44" s="324">
        <v>0.4</v>
      </c>
      <c r="FZD44" s="321" t="s">
        <v>726</v>
      </c>
      <c r="FZE44" s="320" t="s">
        <v>725</v>
      </c>
      <c r="FZF44" s="321" t="s">
        <v>720</v>
      </c>
      <c r="FZG44" s="322"/>
      <c r="FZH44" s="170"/>
      <c r="FZI44" s="170"/>
      <c r="FZJ44" s="323" t="s">
        <v>20</v>
      </c>
      <c r="FZK44" s="324">
        <v>0.4</v>
      </c>
      <c r="FZL44" s="321" t="s">
        <v>726</v>
      </c>
      <c r="FZM44" s="320" t="s">
        <v>725</v>
      </c>
      <c r="FZN44" s="321" t="s">
        <v>720</v>
      </c>
      <c r="FZO44" s="322"/>
      <c r="FZP44" s="170"/>
      <c r="FZQ44" s="170"/>
      <c r="FZR44" s="323" t="s">
        <v>20</v>
      </c>
      <c r="FZS44" s="324">
        <v>0.4</v>
      </c>
      <c r="FZT44" s="321" t="s">
        <v>726</v>
      </c>
      <c r="FZU44" s="320" t="s">
        <v>725</v>
      </c>
      <c r="FZV44" s="321" t="s">
        <v>720</v>
      </c>
      <c r="FZW44" s="322"/>
      <c r="FZX44" s="170"/>
      <c r="FZY44" s="170"/>
      <c r="FZZ44" s="323" t="s">
        <v>20</v>
      </c>
      <c r="GAA44" s="324">
        <v>0.4</v>
      </c>
      <c r="GAB44" s="321" t="s">
        <v>726</v>
      </c>
      <c r="GAC44" s="320" t="s">
        <v>725</v>
      </c>
      <c r="GAD44" s="321" t="s">
        <v>720</v>
      </c>
      <c r="GAE44" s="322"/>
      <c r="GAF44" s="170"/>
      <c r="GAG44" s="170"/>
      <c r="GAH44" s="323" t="s">
        <v>20</v>
      </c>
      <c r="GAI44" s="324">
        <v>0.4</v>
      </c>
      <c r="GAJ44" s="321" t="s">
        <v>726</v>
      </c>
      <c r="GAK44" s="320" t="s">
        <v>725</v>
      </c>
      <c r="GAL44" s="321" t="s">
        <v>720</v>
      </c>
      <c r="GAM44" s="322"/>
      <c r="GAN44" s="170"/>
      <c r="GAO44" s="170"/>
      <c r="GAP44" s="323" t="s">
        <v>20</v>
      </c>
      <c r="GAQ44" s="324">
        <v>0.4</v>
      </c>
      <c r="GAR44" s="321" t="s">
        <v>726</v>
      </c>
      <c r="GAS44" s="320" t="s">
        <v>725</v>
      </c>
      <c r="GAT44" s="321" t="s">
        <v>720</v>
      </c>
      <c r="GAU44" s="322"/>
      <c r="GAV44" s="170"/>
      <c r="GAW44" s="170"/>
      <c r="GAX44" s="323" t="s">
        <v>20</v>
      </c>
      <c r="GAY44" s="324">
        <v>0.4</v>
      </c>
      <c r="GAZ44" s="321" t="s">
        <v>726</v>
      </c>
      <c r="GBA44" s="320" t="s">
        <v>725</v>
      </c>
      <c r="GBB44" s="321" t="s">
        <v>720</v>
      </c>
      <c r="GBC44" s="322"/>
      <c r="GBD44" s="170"/>
      <c r="GBE44" s="170"/>
      <c r="GBF44" s="323" t="s">
        <v>20</v>
      </c>
      <c r="GBG44" s="324">
        <v>0.4</v>
      </c>
      <c r="GBH44" s="321" t="s">
        <v>726</v>
      </c>
      <c r="GBI44" s="320" t="s">
        <v>725</v>
      </c>
      <c r="GBJ44" s="321" t="s">
        <v>720</v>
      </c>
      <c r="GBK44" s="322"/>
      <c r="GBL44" s="170"/>
      <c r="GBM44" s="170"/>
      <c r="GBN44" s="323" t="s">
        <v>20</v>
      </c>
      <c r="GBO44" s="324">
        <v>0.4</v>
      </c>
      <c r="GBP44" s="321" t="s">
        <v>726</v>
      </c>
      <c r="GBQ44" s="320" t="s">
        <v>725</v>
      </c>
      <c r="GBR44" s="321" t="s">
        <v>720</v>
      </c>
      <c r="GBS44" s="322"/>
      <c r="GBT44" s="170"/>
      <c r="GBU44" s="170"/>
      <c r="GBV44" s="323" t="s">
        <v>20</v>
      </c>
      <c r="GBW44" s="324">
        <v>0.4</v>
      </c>
      <c r="GBX44" s="321" t="s">
        <v>726</v>
      </c>
      <c r="GBY44" s="320" t="s">
        <v>725</v>
      </c>
      <c r="GBZ44" s="321" t="s">
        <v>720</v>
      </c>
      <c r="GCA44" s="322"/>
      <c r="GCB44" s="170"/>
      <c r="GCC44" s="170"/>
      <c r="GCD44" s="323" t="s">
        <v>20</v>
      </c>
      <c r="GCE44" s="324">
        <v>0.4</v>
      </c>
      <c r="GCF44" s="321" t="s">
        <v>726</v>
      </c>
      <c r="GCG44" s="320" t="s">
        <v>725</v>
      </c>
      <c r="GCH44" s="321" t="s">
        <v>720</v>
      </c>
      <c r="GCI44" s="322"/>
      <c r="GCJ44" s="170"/>
      <c r="GCK44" s="170"/>
      <c r="GCL44" s="323" t="s">
        <v>20</v>
      </c>
      <c r="GCM44" s="324">
        <v>0.4</v>
      </c>
      <c r="GCN44" s="321" t="s">
        <v>726</v>
      </c>
      <c r="GCO44" s="320" t="s">
        <v>725</v>
      </c>
      <c r="GCP44" s="321" t="s">
        <v>720</v>
      </c>
      <c r="GCQ44" s="322"/>
      <c r="GCR44" s="170"/>
      <c r="GCS44" s="170"/>
      <c r="GCT44" s="323" t="s">
        <v>20</v>
      </c>
      <c r="GCU44" s="324">
        <v>0.4</v>
      </c>
      <c r="GCV44" s="321" t="s">
        <v>726</v>
      </c>
      <c r="GCW44" s="320" t="s">
        <v>725</v>
      </c>
      <c r="GCX44" s="321" t="s">
        <v>720</v>
      </c>
      <c r="GCY44" s="322"/>
      <c r="GCZ44" s="170"/>
      <c r="GDA44" s="170"/>
      <c r="GDB44" s="323" t="s">
        <v>20</v>
      </c>
      <c r="GDC44" s="324">
        <v>0.4</v>
      </c>
      <c r="GDD44" s="321" t="s">
        <v>726</v>
      </c>
      <c r="GDE44" s="320" t="s">
        <v>725</v>
      </c>
      <c r="GDF44" s="321" t="s">
        <v>720</v>
      </c>
      <c r="GDG44" s="322"/>
      <c r="GDH44" s="170"/>
      <c r="GDI44" s="170"/>
      <c r="GDJ44" s="323" t="s">
        <v>20</v>
      </c>
      <c r="GDK44" s="324">
        <v>0.4</v>
      </c>
      <c r="GDL44" s="321" t="s">
        <v>726</v>
      </c>
      <c r="GDM44" s="320" t="s">
        <v>725</v>
      </c>
      <c r="GDN44" s="321" t="s">
        <v>720</v>
      </c>
      <c r="GDO44" s="322"/>
      <c r="GDP44" s="170"/>
      <c r="GDQ44" s="170"/>
      <c r="GDR44" s="323" t="s">
        <v>20</v>
      </c>
      <c r="GDS44" s="324">
        <v>0.4</v>
      </c>
      <c r="GDT44" s="321" t="s">
        <v>726</v>
      </c>
      <c r="GDU44" s="320" t="s">
        <v>725</v>
      </c>
      <c r="GDV44" s="321" t="s">
        <v>720</v>
      </c>
      <c r="GDW44" s="322"/>
      <c r="GDX44" s="170"/>
      <c r="GDY44" s="170"/>
      <c r="GDZ44" s="323" t="s">
        <v>20</v>
      </c>
      <c r="GEA44" s="324">
        <v>0.4</v>
      </c>
      <c r="GEB44" s="321" t="s">
        <v>726</v>
      </c>
      <c r="GEC44" s="320" t="s">
        <v>725</v>
      </c>
      <c r="GED44" s="321" t="s">
        <v>720</v>
      </c>
      <c r="GEE44" s="322"/>
      <c r="GEF44" s="170"/>
      <c r="GEG44" s="170"/>
      <c r="GEH44" s="323" t="s">
        <v>20</v>
      </c>
      <c r="GEI44" s="324">
        <v>0.4</v>
      </c>
      <c r="GEJ44" s="321" t="s">
        <v>726</v>
      </c>
      <c r="GEK44" s="320" t="s">
        <v>725</v>
      </c>
      <c r="GEL44" s="321" t="s">
        <v>720</v>
      </c>
      <c r="GEM44" s="322"/>
      <c r="GEN44" s="170"/>
      <c r="GEO44" s="170"/>
      <c r="GEP44" s="323" t="s">
        <v>20</v>
      </c>
      <c r="GEQ44" s="324">
        <v>0.4</v>
      </c>
      <c r="GER44" s="321" t="s">
        <v>726</v>
      </c>
      <c r="GES44" s="320" t="s">
        <v>725</v>
      </c>
      <c r="GET44" s="321" t="s">
        <v>720</v>
      </c>
      <c r="GEU44" s="322"/>
      <c r="GEV44" s="170"/>
      <c r="GEW44" s="170"/>
      <c r="GEX44" s="323" t="s">
        <v>20</v>
      </c>
      <c r="GEY44" s="324">
        <v>0.4</v>
      </c>
      <c r="GEZ44" s="321" t="s">
        <v>726</v>
      </c>
      <c r="GFA44" s="320" t="s">
        <v>725</v>
      </c>
      <c r="GFB44" s="321" t="s">
        <v>720</v>
      </c>
      <c r="GFC44" s="322"/>
      <c r="GFD44" s="170"/>
      <c r="GFE44" s="170"/>
      <c r="GFF44" s="323" t="s">
        <v>20</v>
      </c>
      <c r="GFG44" s="324">
        <v>0.4</v>
      </c>
      <c r="GFH44" s="321" t="s">
        <v>726</v>
      </c>
      <c r="GFI44" s="320" t="s">
        <v>725</v>
      </c>
      <c r="GFJ44" s="321" t="s">
        <v>720</v>
      </c>
      <c r="GFK44" s="322"/>
      <c r="GFL44" s="170"/>
      <c r="GFM44" s="170"/>
      <c r="GFN44" s="323" t="s">
        <v>20</v>
      </c>
      <c r="GFO44" s="324">
        <v>0.4</v>
      </c>
      <c r="GFP44" s="321" t="s">
        <v>726</v>
      </c>
      <c r="GFQ44" s="320" t="s">
        <v>725</v>
      </c>
      <c r="GFR44" s="321" t="s">
        <v>720</v>
      </c>
      <c r="GFS44" s="322"/>
      <c r="GFT44" s="170"/>
      <c r="GFU44" s="170"/>
      <c r="GFV44" s="323" t="s">
        <v>20</v>
      </c>
      <c r="GFW44" s="324">
        <v>0.4</v>
      </c>
      <c r="GFX44" s="321" t="s">
        <v>726</v>
      </c>
      <c r="GFY44" s="320" t="s">
        <v>725</v>
      </c>
      <c r="GFZ44" s="321" t="s">
        <v>720</v>
      </c>
      <c r="GGA44" s="322"/>
      <c r="GGB44" s="170"/>
      <c r="GGC44" s="170"/>
      <c r="GGD44" s="323" t="s">
        <v>20</v>
      </c>
      <c r="GGE44" s="324">
        <v>0.4</v>
      </c>
      <c r="GGF44" s="321" t="s">
        <v>726</v>
      </c>
      <c r="GGG44" s="320" t="s">
        <v>725</v>
      </c>
      <c r="GGH44" s="321" t="s">
        <v>720</v>
      </c>
      <c r="GGI44" s="322"/>
      <c r="GGJ44" s="170"/>
      <c r="GGK44" s="170"/>
      <c r="GGL44" s="323" t="s">
        <v>20</v>
      </c>
      <c r="GGM44" s="324">
        <v>0.4</v>
      </c>
      <c r="GGN44" s="321" t="s">
        <v>726</v>
      </c>
      <c r="GGO44" s="320" t="s">
        <v>725</v>
      </c>
      <c r="GGP44" s="321" t="s">
        <v>720</v>
      </c>
      <c r="GGQ44" s="322"/>
      <c r="GGR44" s="170"/>
      <c r="GGS44" s="170"/>
      <c r="GGT44" s="323" t="s">
        <v>20</v>
      </c>
      <c r="GGU44" s="324">
        <v>0.4</v>
      </c>
      <c r="GGV44" s="321" t="s">
        <v>726</v>
      </c>
      <c r="GGW44" s="320" t="s">
        <v>725</v>
      </c>
      <c r="GGX44" s="321" t="s">
        <v>720</v>
      </c>
      <c r="GGY44" s="322"/>
      <c r="GGZ44" s="170"/>
      <c r="GHA44" s="170"/>
      <c r="GHB44" s="323" t="s">
        <v>20</v>
      </c>
      <c r="GHC44" s="324">
        <v>0.4</v>
      </c>
      <c r="GHD44" s="321" t="s">
        <v>726</v>
      </c>
      <c r="GHE44" s="320" t="s">
        <v>725</v>
      </c>
      <c r="GHF44" s="321" t="s">
        <v>720</v>
      </c>
      <c r="GHG44" s="322"/>
      <c r="GHH44" s="170"/>
      <c r="GHI44" s="170"/>
      <c r="GHJ44" s="323" t="s">
        <v>20</v>
      </c>
      <c r="GHK44" s="324">
        <v>0.4</v>
      </c>
      <c r="GHL44" s="321" t="s">
        <v>726</v>
      </c>
      <c r="GHM44" s="320" t="s">
        <v>725</v>
      </c>
      <c r="GHN44" s="321" t="s">
        <v>720</v>
      </c>
      <c r="GHO44" s="322"/>
      <c r="GHP44" s="170"/>
      <c r="GHQ44" s="170"/>
      <c r="GHR44" s="323" t="s">
        <v>20</v>
      </c>
      <c r="GHS44" s="324">
        <v>0.4</v>
      </c>
      <c r="GHT44" s="321" t="s">
        <v>726</v>
      </c>
      <c r="GHU44" s="320" t="s">
        <v>725</v>
      </c>
      <c r="GHV44" s="321" t="s">
        <v>720</v>
      </c>
      <c r="GHW44" s="322"/>
      <c r="GHX44" s="170"/>
      <c r="GHY44" s="170"/>
      <c r="GHZ44" s="323" t="s">
        <v>20</v>
      </c>
      <c r="GIA44" s="324">
        <v>0.4</v>
      </c>
      <c r="GIB44" s="321" t="s">
        <v>726</v>
      </c>
      <c r="GIC44" s="320" t="s">
        <v>725</v>
      </c>
      <c r="GID44" s="321" t="s">
        <v>720</v>
      </c>
      <c r="GIE44" s="322"/>
      <c r="GIF44" s="170"/>
      <c r="GIG44" s="170"/>
      <c r="GIH44" s="323" t="s">
        <v>20</v>
      </c>
      <c r="GII44" s="324">
        <v>0.4</v>
      </c>
      <c r="GIJ44" s="321" t="s">
        <v>726</v>
      </c>
      <c r="GIK44" s="320" t="s">
        <v>725</v>
      </c>
      <c r="GIL44" s="321" t="s">
        <v>720</v>
      </c>
      <c r="GIM44" s="322"/>
      <c r="GIN44" s="170"/>
      <c r="GIO44" s="170"/>
      <c r="GIP44" s="323" t="s">
        <v>20</v>
      </c>
      <c r="GIQ44" s="324">
        <v>0.4</v>
      </c>
      <c r="GIR44" s="321" t="s">
        <v>726</v>
      </c>
      <c r="GIS44" s="320" t="s">
        <v>725</v>
      </c>
      <c r="GIT44" s="321" t="s">
        <v>720</v>
      </c>
      <c r="GIU44" s="322"/>
      <c r="GIV44" s="170"/>
      <c r="GIW44" s="170"/>
      <c r="GIX44" s="323" t="s">
        <v>20</v>
      </c>
      <c r="GIY44" s="324">
        <v>0.4</v>
      </c>
      <c r="GIZ44" s="321" t="s">
        <v>726</v>
      </c>
      <c r="GJA44" s="320" t="s">
        <v>725</v>
      </c>
      <c r="GJB44" s="321" t="s">
        <v>720</v>
      </c>
      <c r="GJC44" s="322"/>
      <c r="GJD44" s="170"/>
      <c r="GJE44" s="170"/>
      <c r="GJF44" s="323" t="s">
        <v>20</v>
      </c>
      <c r="GJG44" s="324">
        <v>0.4</v>
      </c>
      <c r="GJH44" s="321" t="s">
        <v>726</v>
      </c>
      <c r="GJI44" s="320" t="s">
        <v>725</v>
      </c>
      <c r="GJJ44" s="321" t="s">
        <v>720</v>
      </c>
      <c r="GJK44" s="322"/>
      <c r="GJL44" s="170"/>
      <c r="GJM44" s="170"/>
      <c r="GJN44" s="323" t="s">
        <v>20</v>
      </c>
      <c r="GJO44" s="324">
        <v>0.4</v>
      </c>
      <c r="GJP44" s="321" t="s">
        <v>726</v>
      </c>
      <c r="GJQ44" s="320" t="s">
        <v>725</v>
      </c>
      <c r="GJR44" s="321" t="s">
        <v>720</v>
      </c>
      <c r="GJS44" s="322"/>
      <c r="GJT44" s="170"/>
      <c r="GJU44" s="170"/>
      <c r="GJV44" s="323" t="s">
        <v>20</v>
      </c>
      <c r="GJW44" s="324">
        <v>0.4</v>
      </c>
      <c r="GJX44" s="321" t="s">
        <v>726</v>
      </c>
      <c r="GJY44" s="320" t="s">
        <v>725</v>
      </c>
      <c r="GJZ44" s="321" t="s">
        <v>720</v>
      </c>
      <c r="GKA44" s="322"/>
      <c r="GKB44" s="170"/>
      <c r="GKC44" s="170"/>
      <c r="GKD44" s="323" t="s">
        <v>20</v>
      </c>
      <c r="GKE44" s="324">
        <v>0.4</v>
      </c>
      <c r="GKF44" s="321" t="s">
        <v>726</v>
      </c>
      <c r="GKG44" s="320" t="s">
        <v>725</v>
      </c>
      <c r="GKH44" s="321" t="s">
        <v>720</v>
      </c>
      <c r="GKI44" s="322"/>
      <c r="GKJ44" s="170"/>
      <c r="GKK44" s="170"/>
      <c r="GKL44" s="323" t="s">
        <v>20</v>
      </c>
      <c r="GKM44" s="324">
        <v>0.4</v>
      </c>
      <c r="GKN44" s="321" t="s">
        <v>726</v>
      </c>
      <c r="GKO44" s="320" t="s">
        <v>725</v>
      </c>
      <c r="GKP44" s="321" t="s">
        <v>720</v>
      </c>
      <c r="GKQ44" s="322"/>
      <c r="GKR44" s="170"/>
      <c r="GKS44" s="170"/>
      <c r="GKT44" s="323" t="s">
        <v>20</v>
      </c>
      <c r="GKU44" s="324">
        <v>0.4</v>
      </c>
      <c r="GKV44" s="321" t="s">
        <v>726</v>
      </c>
      <c r="GKW44" s="320" t="s">
        <v>725</v>
      </c>
      <c r="GKX44" s="321" t="s">
        <v>720</v>
      </c>
      <c r="GKY44" s="322"/>
      <c r="GKZ44" s="170"/>
      <c r="GLA44" s="170"/>
      <c r="GLB44" s="323" t="s">
        <v>20</v>
      </c>
      <c r="GLC44" s="324">
        <v>0.4</v>
      </c>
      <c r="GLD44" s="321" t="s">
        <v>726</v>
      </c>
      <c r="GLE44" s="320" t="s">
        <v>725</v>
      </c>
      <c r="GLF44" s="321" t="s">
        <v>720</v>
      </c>
      <c r="GLG44" s="322"/>
      <c r="GLH44" s="170"/>
      <c r="GLI44" s="170"/>
      <c r="GLJ44" s="323" t="s">
        <v>20</v>
      </c>
      <c r="GLK44" s="324">
        <v>0.4</v>
      </c>
      <c r="GLL44" s="321" t="s">
        <v>726</v>
      </c>
      <c r="GLM44" s="320" t="s">
        <v>725</v>
      </c>
      <c r="GLN44" s="321" t="s">
        <v>720</v>
      </c>
      <c r="GLO44" s="322"/>
      <c r="GLP44" s="170"/>
      <c r="GLQ44" s="170"/>
      <c r="GLR44" s="323" t="s">
        <v>20</v>
      </c>
      <c r="GLS44" s="324">
        <v>0.4</v>
      </c>
      <c r="GLT44" s="321" t="s">
        <v>726</v>
      </c>
      <c r="GLU44" s="320" t="s">
        <v>725</v>
      </c>
      <c r="GLV44" s="321" t="s">
        <v>720</v>
      </c>
      <c r="GLW44" s="322"/>
      <c r="GLX44" s="170"/>
      <c r="GLY44" s="170"/>
      <c r="GLZ44" s="323" t="s">
        <v>20</v>
      </c>
      <c r="GMA44" s="324">
        <v>0.4</v>
      </c>
      <c r="GMB44" s="321" t="s">
        <v>726</v>
      </c>
      <c r="GMC44" s="320" t="s">
        <v>725</v>
      </c>
      <c r="GMD44" s="321" t="s">
        <v>720</v>
      </c>
      <c r="GME44" s="322"/>
      <c r="GMF44" s="170"/>
      <c r="GMG44" s="170"/>
      <c r="GMH44" s="323" t="s">
        <v>20</v>
      </c>
      <c r="GMI44" s="324">
        <v>0.4</v>
      </c>
      <c r="GMJ44" s="321" t="s">
        <v>726</v>
      </c>
      <c r="GMK44" s="320" t="s">
        <v>725</v>
      </c>
      <c r="GML44" s="321" t="s">
        <v>720</v>
      </c>
      <c r="GMM44" s="322"/>
      <c r="GMN44" s="170"/>
      <c r="GMO44" s="170"/>
      <c r="GMP44" s="323" t="s">
        <v>20</v>
      </c>
      <c r="GMQ44" s="324">
        <v>0.4</v>
      </c>
      <c r="GMR44" s="321" t="s">
        <v>726</v>
      </c>
      <c r="GMS44" s="320" t="s">
        <v>725</v>
      </c>
      <c r="GMT44" s="321" t="s">
        <v>720</v>
      </c>
      <c r="GMU44" s="322"/>
      <c r="GMV44" s="170"/>
      <c r="GMW44" s="170"/>
      <c r="GMX44" s="323" t="s">
        <v>20</v>
      </c>
      <c r="GMY44" s="324">
        <v>0.4</v>
      </c>
      <c r="GMZ44" s="321" t="s">
        <v>726</v>
      </c>
      <c r="GNA44" s="320" t="s">
        <v>725</v>
      </c>
      <c r="GNB44" s="321" t="s">
        <v>720</v>
      </c>
      <c r="GNC44" s="322"/>
      <c r="GND44" s="170"/>
      <c r="GNE44" s="170"/>
      <c r="GNF44" s="323" t="s">
        <v>20</v>
      </c>
      <c r="GNG44" s="324">
        <v>0.4</v>
      </c>
      <c r="GNH44" s="321" t="s">
        <v>726</v>
      </c>
      <c r="GNI44" s="320" t="s">
        <v>725</v>
      </c>
      <c r="GNJ44" s="321" t="s">
        <v>720</v>
      </c>
      <c r="GNK44" s="322"/>
      <c r="GNL44" s="170"/>
      <c r="GNM44" s="170"/>
      <c r="GNN44" s="323" t="s">
        <v>20</v>
      </c>
      <c r="GNO44" s="324">
        <v>0.4</v>
      </c>
      <c r="GNP44" s="321" t="s">
        <v>726</v>
      </c>
      <c r="GNQ44" s="320" t="s">
        <v>725</v>
      </c>
      <c r="GNR44" s="321" t="s">
        <v>720</v>
      </c>
      <c r="GNS44" s="322"/>
      <c r="GNT44" s="170"/>
      <c r="GNU44" s="170"/>
      <c r="GNV44" s="323" t="s">
        <v>20</v>
      </c>
      <c r="GNW44" s="324">
        <v>0.4</v>
      </c>
      <c r="GNX44" s="321" t="s">
        <v>726</v>
      </c>
      <c r="GNY44" s="320" t="s">
        <v>725</v>
      </c>
      <c r="GNZ44" s="321" t="s">
        <v>720</v>
      </c>
      <c r="GOA44" s="322"/>
      <c r="GOB44" s="170"/>
      <c r="GOC44" s="170"/>
      <c r="GOD44" s="323" t="s">
        <v>20</v>
      </c>
      <c r="GOE44" s="324">
        <v>0.4</v>
      </c>
      <c r="GOF44" s="321" t="s">
        <v>726</v>
      </c>
      <c r="GOG44" s="320" t="s">
        <v>725</v>
      </c>
      <c r="GOH44" s="321" t="s">
        <v>720</v>
      </c>
      <c r="GOI44" s="322"/>
      <c r="GOJ44" s="170"/>
      <c r="GOK44" s="170"/>
      <c r="GOL44" s="323" t="s">
        <v>20</v>
      </c>
      <c r="GOM44" s="324">
        <v>0.4</v>
      </c>
      <c r="GON44" s="321" t="s">
        <v>726</v>
      </c>
      <c r="GOO44" s="320" t="s">
        <v>725</v>
      </c>
      <c r="GOP44" s="321" t="s">
        <v>720</v>
      </c>
      <c r="GOQ44" s="322"/>
      <c r="GOR44" s="170"/>
      <c r="GOS44" s="170"/>
      <c r="GOT44" s="323" t="s">
        <v>20</v>
      </c>
      <c r="GOU44" s="324">
        <v>0.4</v>
      </c>
      <c r="GOV44" s="321" t="s">
        <v>726</v>
      </c>
      <c r="GOW44" s="320" t="s">
        <v>725</v>
      </c>
      <c r="GOX44" s="321" t="s">
        <v>720</v>
      </c>
      <c r="GOY44" s="322"/>
      <c r="GOZ44" s="170"/>
      <c r="GPA44" s="170"/>
      <c r="GPB44" s="323" t="s">
        <v>20</v>
      </c>
      <c r="GPC44" s="324">
        <v>0.4</v>
      </c>
      <c r="GPD44" s="321" t="s">
        <v>726</v>
      </c>
      <c r="GPE44" s="320" t="s">
        <v>725</v>
      </c>
      <c r="GPF44" s="321" t="s">
        <v>720</v>
      </c>
      <c r="GPG44" s="322"/>
      <c r="GPH44" s="170"/>
      <c r="GPI44" s="170"/>
      <c r="GPJ44" s="323" t="s">
        <v>20</v>
      </c>
      <c r="GPK44" s="324">
        <v>0.4</v>
      </c>
      <c r="GPL44" s="321" t="s">
        <v>726</v>
      </c>
      <c r="GPM44" s="320" t="s">
        <v>725</v>
      </c>
      <c r="GPN44" s="321" t="s">
        <v>720</v>
      </c>
      <c r="GPO44" s="322"/>
      <c r="GPP44" s="170"/>
      <c r="GPQ44" s="170"/>
      <c r="GPR44" s="323" t="s">
        <v>20</v>
      </c>
      <c r="GPS44" s="324">
        <v>0.4</v>
      </c>
      <c r="GPT44" s="321" t="s">
        <v>726</v>
      </c>
      <c r="GPU44" s="320" t="s">
        <v>725</v>
      </c>
      <c r="GPV44" s="321" t="s">
        <v>720</v>
      </c>
      <c r="GPW44" s="322"/>
      <c r="GPX44" s="170"/>
      <c r="GPY44" s="170"/>
      <c r="GPZ44" s="323" t="s">
        <v>20</v>
      </c>
      <c r="GQA44" s="324">
        <v>0.4</v>
      </c>
      <c r="GQB44" s="321" t="s">
        <v>726</v>
      </c>
      <c r="GQC44" s="320" t="s">
        <v>725</v>
      </c>
      <c r="GQD44" s="321" t="s">
        <v>720</v>
      </c>
      <c r="GQE44" s="322"/>
      <c r="GQF44" s="170"/>
      <c r="GQG44" s="170"/>
      <c r="GQH44" s="323" t="s">
        <v>20</v>
      </c>
      <c r="GQI44" s="324">
        <v>0.4</v>
      </c>
      <c r="GQJ44" s="321" t="s">
        <v>726</v>
      </c>
      <c r="GQK44" s="320" t="s">
        <v>725</v>
      </c>
      <c r="GQL44" s="321" t="s">
        <v>720</v>
      </c>
      <c r="GQM44" s="322"/>
      <c r="GQN44" s="170"/>
      <c r="GQO44" s="170"/>
      <c r="GQP44" s="323" t="s">
        <v>20</v>
      </c>
      <c r="GQQ44" s="324">
        <v>0.4</v>
      </c>
      <c r="GQR44" s="321" t="s">
        <v>726</v>
      </c>
      <c r="GQS44" s="320" t="s">
        <v>725</v>
      </c>
      <c r="GQT44" s="321" t="s">
        <v>720</v>
      </c>
      <c r="GQU44" s="322"/>
      <c r="GQV44" s="170"/>
      <c r="GQW44" s="170"/>
      <c r="GQX44" s="323" t="s">
        <v>20</v>
      </c>
      <c r="GQY44" s="324">
        <v>0.4</v>
      </c>
      <c r="GQZ44" s="321" t="s">
        <v>726</v>
      </c>
      <c r="GRA44" s="320" t="s">
        <v>725</v>
      </c>
      <c r="GRB44" s="321" t="s">
        <v>720</v>
      </c>
      <c r="GRC44" s="322"/>
      <c r="GRD44" s="170"/>
      <c r="GRE44" s="170"/>
      <c r="GRF44" s="323" t="s">
        <v>20</v>
      </c>
      <c r="GRG44" s="324">
        <v>0.4</v>
      </c>
      <c r="GRH44" s="321" t="s">
        <v>726</v>
      </c>
      <c r="GRI44" s="320" t="s">
        <v>725</v>
      </c>
      <c r="GRJ44" s="321" t="s">
        <v>720</v>
      </c>
      <c r="GRK44" s="322"/>
      <c r="GRL44" s="170"/>
      <c r="GRM44" s="170"/>
      <c r="GRN44" s="323" t="s">
        <v>20</v>
      </c>
      <c r="GRO44" s="324">
        <v>0.4</v>
      </c>
      <c r="GRP44" s="321" t="s">
        <v>726</v>
      </c>
      <c r="GRQ44" s="320" t="s">
        <v>725</v>
      </c>
      <c r="GRR44" s="321" t="s">
        <v>720</v>
      </c>
      <c r="GRS44" s="322"/>
      <c r="GRT44" s="170"/>
      <c r="GRU44" s="170"/>
      <c r="GRV44" s="323" t="s">
        <v>20</v>
      </c>
      <c r="GRW44" s="324">
        <v>0.4</v>
      </c>
      <c r="GRX44" s="321" t="s">
        <v>726</v>
      </c>
      <c r="GRY44" s="320" t="s">
        <v>725</v>
      </c>
      <c r="GRZ44" s="321" t="s">
        <v>720</v>
      </c>
      <c r="GSA44" s="322"/>
      <c r="GSB44" s="170"/>
      <c r="GSC44" s="170"/>
      <c r="GSD44" s="323" t="s">
        <v>20</v>
      </c>
      <c r="GSE44" s="324">
        <v>0.4</v>
      </c>
      <c r="GSF44" s="321" t="s">
        <v>726</v>
      </c>
      <c r="GSG44" s="320" t="s">
        <v>725</v>
      </c>
      <c r="GSH44" s="321" t="s">
        <v>720</v>
      </c>
      <c r="GSI44" s="322"/>
      <c r="GSJ44" s="170"/>
      <c r="GSK44" s="170"/>
      <c r="GSL44" s="323" t="s">
        <v>20</v>
      </c>
      <c r="GSM44" s="324">
        <v>0.4</v>
      </c>
      <c r="GSN44" s="321" t="s">
        <v>726</v>
      </c>
      <c r="GSO44" s="320" t="s">
        <v>725</v>
      </c>
      <c r="GSP44" s="321" t="s">
        <v>720</v>
      </c>
      <c r="GSQ44" s="322"/>
      <c r="GSR44" s="170"/>
      <c r="GSS44" s="170"/>
      <c r="GST44" s="323" t="s">
        <v>20</v>
      </c>
      <c r="GSU44" s="324">
        <v>0.4</v>
      </c>
      <c r="GSV44" s="321" t="s">
        <v>726</v>
      </c>
      <c r="GSW44" s="320" t="s">
        <v>725</v>
      </c>
      <c r="GSX44" s="321" t="s">
        <v>720</v>
      </c>
      <c r="GSY44" s="322"/>
      <c r="GSZ44" s="170"/>
      <c r="GTA44" s="170"/>
      <c r="GTB44" s="323" t="s">
        <v>20</v>
      </c>
      <c r="GTC44" s="324">
        <v>0.4</v>
      </c>
      <c r="GTD44" s="321" t="s">
        <v>726</v>
      </c>
      <c r="GTE44" s="320" t="s">
        <v>725</v>
      </c>
      <c r="GTF44" s="321" t="s">
        <v>720</v>
      </c>
      <c r="GTG44" s="322"/>
      <c r="GTH44" s="170"/>
      <c r="GTI44" s="170"/>
      <c r="GTJ44" s="323" t="s">
        <v>20</v>
      </c>
      <c r="GTK44" s="324">
        <v>0.4</v>
      </c>
      <c r="GTL44" s="321" t="s">
        <v>726</v>
      </c>
      <c r="GTM44" s="320" t="s">
        <v>725</v>
      </c>
      <c r="GTN44" s="321" t="s">
        <v>720</v>
      </c>
      <c r="GTO44" s="322"/>
      <c r="GTP44" s="170"/>
      <c r="GTQ44" s="170"/>
      <c r="GTR44" s="323" t="s">
        <v>20</v>
      </c>
      <c r="GTS44" s="324">
        <v>0.4</v>
      </c>
      <c r="GTT44" s="321" t="s">
        <v>726</v>
      </c>
      <c r="GTU44" s="320" t="s">
        <v>725</v>
      </c>
      <c r="GTV44" s="321" t="s">
        <v>720</v>
      </c>
      <c r="GTW44" s="322"/>
      <c r="GTX44" s="170"/>
      <c r="GTY44" s="170"/>
      <c r="GTZ44" s="323" t="s">
        <v>20</v>
      </c>
      <c r="GUA44" s="324">
        <v>0.4</v>
      </c>
      <c r="GUB44" s="321" t="s">
        <v>726</v>
      </c>
      <c r="GUC44" s="320" t="s">
        <v>725</v>
      </c>
      <c r="GUD44" s="321" t="s">
        <v>720</v>
      </c>
      <c r="GUE44" s="322"/>
      <c r="GUF44" s="170"/>
      <c r="GUG44" s="170"/>
      <c r="GUH44" s="323" t="s">
        <v>20</v>
      </c>
      <c r="GUI44" s="324">
        <v>0.4</v>
      </c>
      <c r="GUJ44" s="321" t="s">
        <v>726</v>
      </c>
      <c r="GUK44" s="320" t="s">
        <v>725</v>
      </c>
      <c r="GUL44" s="321" t="s">
        <v>720</v>
      </c>
      <c r="GUM44" s="322"/>
      <c r="GUN44" s="170"/>
      <c r="GUO44" s="170"/>
      <c r="GUP44" s="323" t="s">
        <v>20</v>
      </c>
      <c r="GUQ44" s="324">
        <v>0.4</v>
      </c>
      <c r="GUR44" s="321" t="s">
        <v>726</v>
      </c>
      <c r="GUS44" s="320" t="s">
        <v>725</v>
      </c>
      <c r="GUT44" s="321" t="s">
        <v>720</v>
      </c>
      <c r="GUU44" s="322"/>
      <c r="GUV44" s="170"/>
      <c r="GUW44" s="170"/>
      <c r="GUX44" s="323" t="s">
        <v>20</v>
      </c>
      <c r="GUY44" s="324">
        <v>0.4</v>
      </c>
      <c r="GUZ44" s="321" t="s">
        <v>726</v>
      </c>
      <c r="GVA44" s="320" t="s">
        <v>725</v>
      </c>
      <c r="GVB44" s="321" t="s">
        <v>720</v>
      </c>
      <c r="GVC44" s="322"/>
      <c r="GVD44" s="170"/>
      <c r="GVE44" s="170"/>
      <c r="GVF44" s="323" t="s">
        <v>20</v>
      </c>
      <c r="GVG44" s="324">
        <v>0.4</v>
      </c>
      <c r="GVH44" s="321" t="s">
        <v>726</v>
      </c>
      <c r="GVI44" s="320" t="s">
        <v>725</v>
      </c>
      <c r="GVJ44" s="321" t="s">
        <v>720</v>
      </c>
      <c r="GVK44" s="322"/>
      <c r="GVL44" s="170"/>
      <c r="GVM44" s="170"/>
      <c r="GVN44" s="323" t="s">
        <v>20</v>
      </c>
      <c r="GVO44" s="324">
        <v>0.4</v>
      </c>
      <c r="GVP44" s="321" t="s">
        <v>726</v>
      </c>
      <c r="GVQ44" s="320" t="s">
        <v>725</v>
      </c>
      <c r="GVR44" s="321" t="s">
        <v>720</v>
      </c>
      <c r="GVS44" s="322"/>
      <c r="GVT44" s="170"/>
      <c r="GVU44" s="170"/>
      <c r="GVV44" s="323" t="s">
        <v>20</v>
      </c>
      <c r="GVW44" s="324">
        <v>0.4</v>
      </c>
      <c r="GVX44" s="321" t="s">
        <v>726</v>
      </c>
      <c r="GVY44" s="320" t="s">
        <v>725</v>
      </c>
      <c r="GVZ44" s="321" t="s">
        <v>720</v>
      </c>
      <c r="GWA44" s="322"/>
      <c r="GWB44" s="170"/>
      <c r="GWC44" s="170"/>
      <c r="GWD44" s="323" t="s">
        <v>20</v>
      </c>
      <c r="GWE44" s="324">
        <v>0.4</v>
      </c>
      <c r="GWF44" s="321" t="s">
        <v>726</v>
      </c>
      <c r="GWG44" s="320" t="s">
        <v>725</v>
      </c>
      <c r="GWH44" s="321" t="s">
        <v>720</v>
      </c>
      <c r="GWI44" s="322"/>
      <c r="GWJ44" s="170"/>
      <c r="GWK44" s="170"/>
      <c r="GWL44" s="323" t="s">
        <v>20</v>
      </c>
      <c r="GWM44" s="324">
        <v>0.4</v>
      </c>
      <c r="GWN44" s="321" t="s">
        <v>726</v>
      </c>
      <c r="GWO44" s="320" t="s">
        <v>725</v>
      </c>
      <c r="GWP44" s="321" t="s">
        <v>720</v>
      </c>
      <c r="GWQ44" s="322"/>
      <c r="GWR44" s="170"/>
      <c r="GWS44" s="170"/>
      <c r="GWT44" s="323" t="s">
        <v>20</v>
      </c>
      <c r="GWU44" s="324">
        <v>0.4</v>
      </c>
      <c r="GWV44" s="321" t="s">
        <v>726</v>
      </c>
      <c r="GWW44" s="320" t="s">
        <v>725</v>
      </c>
      <c r="GWX44" s="321" t="s">
        <v>720</v>
      </c>
      <c r="GWY44" s="322"/>
      <c r="GWZ44" s="170"/>
      <c r="GXA44" s="170"/>
      <c r="GXB44" s="323" t="s">
        <v>20</v>
      </c>
      <c r="GXC44" s="324">
        <v>0.4</v>
      </c>
      <c r="GXD44" s="321" t="s">
        <v>726</v>
      </c>
      <c r="GXE44" s="320" t="s">
        <v>725</v>
      </c>
      <c r="GXF44" s="321" t="s">
        <v>720</v>
      </c>
      <c r="GXG44" s="322"/>
      <c r="GXH44" s="170"/>
      <c r="GXI44" s="170"/>
      <c r="GXJ44" s="323" t="s">
        <v>20</v>
      </c>
      <c r="GXK44" s="324">
        <v>0.4</v>
      </c>
      <c r="GXL44" s="321" t="s">
        <v>726</v>
      </c>
      <c r="GXM44" s="320" t="s">
        <v>725</v>
      </c>
      <c r="GXN44" s="321" t="s">
        <v>720</v>
      </c>
      <c r="GXO44" s="322"/>
      <c r="GXP44" s="170"/>
      <c r="GXQ44" s="170"/>
      <c r="GXR44" s="323" t="s">
        <v>20</v>
      </c>
      <c r="GXS44" s="324">
        <v>0.4</v>
      </c>
      <c r="GXT44" s="321" t="s">
        <v>726</v>
      </c>
      <c r="GXU44" s="320" t="s">
        <v>725</v>
      </c>
      <c r="GXV44" s="321" t="s">
        <v>720</v>
      </c>
      <c r="GXW44" s="322"/>
      <c r="GXX44" s="170"/>
      <c r="GXY44" s="170"/>
      <c r="GXZ44" s="323" t="s">
        <v>20</v>
      </c>
      <c r="GYA44" s="324">
        <v>0.4</v>
      </c>
      <c r="GYB44" s="321" t="s">
        <v>726</v>
      </c>
      <c r="GYC44" s="320" t="s">
        <v>725</v>
      </c>
      <c r="GYD44" s="321" t="s">
        <v>720</v>
      </c>
      <c r="GYE44" s="322"/>
      <c r="GYF44" s="170"/>
      <c r="GYG44" s="170"/>
      <c r="GYH44" s="323" t="s">
        <v>20</v>
      </c>
      <c r="GYI44" s="324">
        <v>0.4</v>
      </c>
      <c r="GYJ44" s="321" t="s">
        <v>726</v>
      </c>
      <c r="GYK44" s="320" t="s">
        <v>725</v>
      </c>
      <c r="GYL44" s="321" t="s">
        <v>720</v>
      </c>
      <c r="GYM44" s="322"/>
      <c r="GYN44" s="170"/>
      <c r="GYO44" s="170"/>
      <c r="GYP44" s="323" t="s">
        <v>20</v>
      </c>
      <c r="GYQ44" s="324">
        <v>0.4</v>
      </c>
      <c r="GYR44" s="321" t="s">
        <v>726</v>
      </c>
      <c r="GYS44" s="320" t="s">
        <v>725</v>
      </c>
      <c r="GYT44" s="321" t="s">
        <v>720</v>
      </c>
      <c r="GYU44" s="322"/>
      <c r="GYV44" s="170"/>
      <c r="GYW44" s="170"/>
      <c r="GYX44" s="323" t="s">
        <v>20</v>
      </c>
      <c r="GYY44" s="324">
        <v>0.4</v>
      </c>
      <c r="GYZ44" s="321" t="s">
        <v>726</v>
      </c>
      <c r="GZA44" s="320" t="s">
        <v>725</v>
      </c>
      <c r="GZB44" s="321" t="s">
        <v>720</v>
      </c>
      <c r="GZC44" s="322"/>
      <c r="GZD44" s="170"/>
      <c r="GZE44" s="170"/>
      <c r="GZF44" s="323" t="s">
        <v>20</v>
      </c>
      <c r="GZG44" s="324">
        <v>0.4</v>
      </c>
      <c r="GZH44" s="321" t="s">
        <v>726</v>
      </c>
      <c r="GZI44" s="320" t="s">
        <v>725</v>
      </c>
      <c r="GZJ44" s="321" t="s">
        <v>720</v>
      </c>
      <c r="GZK44" s="322"/>
      <c r="GZL44" s="170"/>
      <c r="GZM44" s="170"/>
      <c r="GZN44" s="323" t="s">
        <v>20</v>
      </c>
      <c r="GZO44" s="324">
        <v>0.4</v>
      </c>
      <c r="GZP44" s="321" t="s">
        <v>726</v>
      </c>
      <c r="GZQ44" s="320" t="s">
        <v>725</v>
      </c>
      <c r="GZR44" s="321" t="s">
        <v>720</v>
      </c>
      <c r="GZS44" s="322"/>
      <c r="GZT44" s="170"/>
      <c r="GZU44" s="170"/>
      <c r="GZV44" s="323" t="s">
        <v>20</v>
      </c>
      <c r="GZW44" s="324">
        <v>0.4</v>
      </c>
      <c r="GZX44" s="321" t="s">
        <v>726</v>
      </c>
      <c r="GZY44" s="320" t="s">
        <v>725</v>
      </c>
      <c r="GZZ44" s="321" t="s">
        <v>720</v>
      </c>
      <c r="HAA44" s="322"/>
      <c r="HAB44" s="170"/>
      <c r="HAC44" s="170"/>
      <c r="HAD44" s="323" t="s">
        <v>20</v>
      </c>
      <c r="HAE44" s="324">
        <v>0.4</v>
      </c>
      <c r="HAF44" s="321" t="s">
        <v>726</v>
      </c>
      <c r="HAG44" s="320" t="s">
        <v>725</v>
      </c>
      <c r="HAH44" s="321" t="s">
        <v>720</v>
      </c>
      <c r="HAI44" s="322"/>
      <c r="HAJ44" s="170"/>
      <c r="HAK44" s="170"/>
      <c r="HAL44" s="323" t="s">
        <v>20</v>
      </c>
      <c r="HAM44" s="324">
        <v>0.4</v>
      </c>
      <c r="HAN44" s="321" t="s">
        <v>726</v>
      </c>
      <c r="HAO44" s="320" t="s">
        <v>725</v>
      </c>
      <c r="HAP44" s="321" t="s">
        <v>720</v>
      </c>
      <c r="HAQ44" s="322"/>
      <c r="HAR44" s="170"/>
      <c r="HAS44" s="170"/>
      <c r="HAT44" s="323" t="s">
        <v>20</v>
      </c>
      <c r="HAU44" s="324">
        <v>0.4</v>
      </c>
      <c r="HAV44" s="321" t="s">
        <v>726</v>
      </c>
      <c r="HAW44" s="320" t="s">
        <v>725</v>
      </c>
      <c r="HAX44" s="321" t="s">
        <v>720</v>
      </c>
      <c r="HAY44" s="322"/>
      <c r="HAZ44" s="170"/>
      <c r="HBA44" s="170"/>
      <c r="HBB44" s="323" t="s">
        <v>20</v>
      </c>
      <c r="HBC44" s="324">
        <v>0.4</v>
      </c>
      <c r="HBD44" s="321" t="s">
        <v>726</v>
      </c>
      <c r="HBE44" s="320" t="s">
        <v>725</v>
      </c>
      <c r="HBF44" s="321" t="s">
        <v>720</v>
      </c>
      <c r="HBG44" s="322"/>
      <c r="HBH44" s="170"/>
      <c r="HBI44" s="170"/>
      <c r="HBJ44" s="323" t="s">
        <v>20</v>
      </c>
      <c r="HBK44" s="324">
        <v>0.4</v>
      </c>
      <c r="HBL44" s="321" t="s">
        <v>726</v>
      </c>
      <c r="HBM44" s="320" t="s">
        <v>725</v>
      </c>
      <c r="HBN44" s="321" t="s">
        <v>720</v>
      </c>
      <c r="HBO44" s="322"/>
      <c r="HBP44" s="170"/>
      <c r="HBQ44" s="170"/>
      <c r="HBR44" s="323" t="s">
        <v>20</v>
      </c>
      <c r="HBS44" s="324">
        <v>0.4</v>
      </c>
      <c r="HBT44" s="321" t="s">
        <v>726</v>
      </c>
      <c r="HBU44" s="320" t="s">
        <v>725</v>
      </c>
      <c r="HBV44" s="321" t="s">
        <v>720</v>
      </c>
      <c r="HBW44" s="322"/>
      <c r="HBX44" s="170"/>
      <c r="HBY44" s="170"/>
      <c r="HBZ44" s="323" t="s">
        <v>20</v>
      </c>
      <c r="HCA44" s="324">
        <v>0.4</v>
      </c>
      <c r="HCB44" s="321" t="s">
        <v>726</v>
      </c>
      <c r="HCC44" s="320" t="s">
        <v>725</v>
      </c>
      <c r="HCD44" s="321" t="s">
        <v>720</v>
      </c>
      <c r="HCE44" s="322"/>
      <c r="HCF44" s="170"/>
      <c r="HCG44" s="170"/>
      <c r="HCH44" s="323" t="s">
        <v>20</v>
      </c>
      <c r="HCI44" s="324">
        <v>0.4</v>
      </c>
      <c r="HCJ44" s="321" t="s">
        <v>726</v>
      </c>
      <c r="HCK44" s="320" t="s">
        <v>725</v>
      </c>
      <c r="HCL44" s="321" t="s">
        <v>720</v>
      </c>
      <c r="HCM44" s="322"/>
      <c r="HCN44" s="170"/>
      <c r="HCO44" s="170"/>
      <c r="HCP44" s="323" t="s">
        <v>20</v>
      </c>
      <c r="HCQ44" s="324">
        <v>0.4</v>
      </c>
      <c r="HCR44" s="321" t="s">
        <v>726</v>
      </c>
      <c r="HCS44" s="320" t="s">
        <v>725</v>
      </c>
      <c r="HCT44" s="321" t="s">
        <v>720</v>
      </c>
      <c r="HCU44" s="322"/>
      <c r="HCV44" s="170"/>
      <c r="HCW44" s="170"/>
      <c r="HCX44" s="323" t="s">
        <v>20</v>
      </c>
      <c r="HCY44" s="324">
        <v>0.4</v>
      </c>
      <c r="HCZ44" s="321" t="s">
        <v>726</v>
      </c>
      <c r="HDA44" s="320" t="s">
        <v>725</v>
      </c>
      <c r="HDB44" s="321" t="s">
        <v>720</v>
      </c>
      <c r="HDC44" s="322"/>
      <c r="HDD44" s="170"/>
      <c r="HDE44" s="170"/>
      <c r="HDF44" s="323" t="s">
        <v>20</v>
      </c>
      <c r="HDG44" s="324">
        <v>0.4</v>
      </c>
      <c r="HDH44" s="321" t="s">
        <v>726</v>
      </c>
      <c r="HDI44" s="320" t="s">
        <v>725</v>
      </c>
      <c r="HDJ44" s="321" t="s">
        <v>720</v>
      </c>
      <c r="HDK44" s="322"/>
      <c r="HDL44" s="170"/>
      <c r="HDM44" s="170"/>
      <c r="HDN44" s="323" t="s">
        <v>20</v>
      </c>
      <c r="HDO44" s="324">
        <v>0.4</v>
      </c>
      <c r="HDP44" s="321" t="s">
        <v>726</v>
      </c>
      <c r="HDQ44" s="320" t="s">
        <v>725</v>
      </c>
      <c r="HDR44" s="321" t="s">
        <v>720</v>
      </c>
      <c r="HDS44" s="322"/>
      <c r="HDT44" s="170"/>
      <c r="HDU44" s="170"/>
      <c r="HDV44" s="323" t="s">
        <v>20</v>
      </c>
      <c r="HDW44" s="324">
        <v>0.4</v>
      </c>
      <c r="HDX44" s="321" t="s">
        <v>726</v>
      </c>
      <c r="HDY44" s="320" t="s">
        <v>725</v>
      </c>
      <c r="HDZ44" s="321" t="s">
        <v>720</v>
      </c>
      <c r="HEA44" s="322"/>
      <c r="HEB44" s="170"/>
      <c r="HEC44" s="170"/>
      <c r="HED44" s="323" t="s">
        <v>20</v>
      </c>
      <c r="HEE44" s="324">
        <v>0.4</v>
      </c>
      <c r="HEF44" s="321" t="s">
        <v>726</v>
      </c>
      <c r="HEG44" s="320" t="s">
        <v>725</v>
      </c>
      <c r="HEH44" s="321" t="s">
        <v>720</v>
      </c>
      <c r="HEI44" s="322"/>
      <c r="HEJ44" s="170"/>
      <c r="HEK44" s="170"/>
      <c r="HEL44" s="323" t="s">
        <v>20</v>
      </c>
      <c r="HEM44" s="324">
        <v>0.4</v>
      </c>
      <c r="HEN44" s="321" t="s">
        <v>726</v>
      </c>
      <c r="HEO44" s="320" t="s">
        <v>725</v>
      </c>
      <c r="HEP44" s="321" t="s">
        <v>720</v>
      </c>
      <c r="HEQ44" s="322"/>
      <c r="HER44" s="170"/>
      <c r="HES44" s="170"/>
      <c r="HET44" s="323" t="s">
        <v>20</v>
      </c>
      <c r="HEU44" s="324">
        <v>0.4</v>
      </c>
      <c r="HEV44" s="321" t="s">
        <v>726</v>
      </c>
      <c r="HEW44" s="320" t="s">
        <v>725</v>
      </c>
      <c r="HEX44" s="321" t="s">
        <v>720</v>
      </c>
      <c r="HEY44" s="322"/>
      <c r="HEZ44" s="170"/>
      <c r="HFA44" s="170"/>
      <c r="HFB44" s="323" t="s">
        <v>20</v>
      </c>
      <c r="HFC44" s="324">
        <v>0.4</v>
      </c>
      <c r="HFD44" s="321" t="s">
        <v>726</v>
      </c>
      <c r="HFE44" s="320" t="s">
        <v>725</v>
      </c>
      <c r="HFF44" s="321" t="s">
        <v>720</v>
      </c>
      <c r="HFG44" s="322"/>
      <c r="HFH44" s="170"/>
      <c r="HFI44" s="170"/>
      <c r="HFJ44" s="323" t="s">
        <v>20</v>
      </c>
      <c r="HFK44" s="324">
        <v>0.4</v>
      </c>
      <c r="HFL44" s="321" t="s">
        <v>726</v>
      </c>
      <c r="HFM44" s="320" t="s">
        <v>725</v>
      </c>
      <c r="HFN44" s="321" t="s">
        <v>720</v>
      </c>
      <c r="HFO44" s="322"/>
      <c r="HFP44" s="170"/>
      <c r="HFQ44" s="170"/>
      <c r="HFR44" s="323" t="s">
        <v>20</v>
      </c>
      <c r="HFS44" s="324">
        <v>0.4</v>
      </c>
      <c r="HFT44" s="321" t="s">
        <v>726</v>
      </c>
      <c r="HFU44" s="320" t="s">
        <v>725</v>
      </c>
      <c r="HFV44" s="321" t="s">
        <v>720</v>
      </c>
      <c r="HFW44" s="322"/>
      <c r="HFX44" s="170"/>
      <c r="HFY44" s="170"/>
      <c r="HFZ44" s="323" t="s">
        <v>20</v>
      </c>
      <c r="HGA44" s="324">
        <v>0.4</v>
      </c>
      <c r="HGB44" s="321" t="s">
        <v>726</v>
      </c>
      <c r="HGC44" s="320" t="s">
        <v>725</v>
      </c>
      <c r="HGD44" s="321" t="s">
        <v>720</v>
      </c>
      <c r="HGE44" s="322"/>
      <c r="HGF44" s="170"/>
      <c r="HGG44" s="170"/>
      <c r="HGH44" s="323" t="s">
        <v>20</v>
      </c>
      <c r="HGI44" s="324">
        <v>0.4</v>
      </c>
      <c r="HGJ44" s="321" t="s">
        <v>726</v>
      </c>
      <c r="HGK44" s="320" t="s">
        <v>725</v>
      </c>
      <c r="HGL44" s="321" t="s">
        <v>720</v>
      </c>
      <c r="HGM44" s="322"/>
      <c r="HGN44" s="170"/>
      <c r="HGO44" s="170"/>
      <c r="HGP44" s="323" t="s">
        <v>20</v>
      </c>
      <c r="HGQ44" s="324">
        <v>0.4</v>
      </c>
      <c r="HGR44" s="321" t="s">
        <v>726</v>
      </c>
      <c r="HGS44" s="320" t="s">
        <v>725</v>
      </c>
      <c r="HGT44" s="321" t="s">
        <v>720</v>
      </c>
      <c r="HGU44" s="322"/>
      <c r="HGV44" s="170"/>
      <c r="HGW44" s="170"/>
      <c r="HGX44" s="323" t="s">
        <v>20</v>
      </c>
      <c r="HGY44" s="324">
        <v>0.4</v>
      </c>
      <c r="HGZ44" s="321" t="s">
        <v>726</v>
      </c>
      <c r="HHA44" s="320" t="s">
        <v>725</v>
      </c>
      <c r="HHB44" s="321" t="s">
        <v>720</v>
      </c>
      <c r="HHC44" s="322"/>
      <c r="HHD44" s="170"/>
      <c r="HHE44" s="170"/>
      <c r="HHF44" s="323" t="s">
        <v>20</v>
      </c>
      <c r="HHG44" s="324">
        <v>0.4</v>
      </c>
      <c r="HHH44" s="321" t="s">
        <v>726</v>
      </c>
      <c r="HHI44" s="320" t="s">
        <v>725</v>
      </c>
      <c r="HHJ44" s="321" t="s">
        <v>720</v>
      </c>
      <c r="HHK44" s="322"/>
      <c r="HHL44" s="170"/>
      <c r="HHM44" s="170"/>
      <c r="HHN44" s="323" t="s">
        <v>20</v>
      </c>
      <c r="HHO44" s="324">
        <v>0.4</v>
      </c>
      <c r="HHP44" s="321" t="s">
        <v>726</v>
      </c>
      <c r="HHQ44" s="320" t="s">
        <v>725</v>
      </c>
      <c r="HHR44" s="321" t="s">
        <v>720</v>
      </c>
      <c r="HHS44" s="322"/>
      <c r="HHT44" s="170"/>
      <c r="HHU44" s="170"/>
      <c r="HHV44" s="323" t="s">
        <v>20</v>
      </c>
      <c r="HHW44" s="324">
        <v>0.4</v>
      </c>
      <c r="HHX44" s="321" t="s">
        <v>726</v>
      </c>
      <c r="HHY44" s="320" t="s">
        <v>725</v>
      </c>
      <c r="HHZ44" s="321" t="s">
        <v>720</v>
      </c>
      <c r="HIA44" s="322"/>
      <c r="HIB44" s="170"/>
      <c r="HIC44" s="170"/>
      <c r="HID44" s="323" t="s">
        <v>20</v>
      </c>
      <c r="HIE44" s="324">
        <v>0.4</v>
      </c>
      <c r="HIF44" s="321" t="s">
        <v>726</v>
      </c>
      <c r="HIG44" s="320" t="s">
        <v>725</v>
      </c>
      <c r="HIH44" s="321" t="s">
        <v>720</v>
      </c>
      <c r="HII44" s="322"/>
      <c r="HIJ44" s="170"/>
      <c r="HIK44" s="170"/>
      <c r="HIL44" s="323" t="s">
        <v>20</v>
      </c>
      <c r="HIM44" s="324">
        <v>0.4</v>
      </c>
      <c r="HIN44" s="321" t="s">
        <v>726</v>
      </c>
      <c r="HIO44" s="320" t="s">
        <v>725</v>
      </c>
      <c r="HIP44" s="321" t="s">
        <v>720</v>
      </c>
      <c r="HIQ44" s="322"/>
      <c r="HIR44" s="170"/>
      <c r="HIS44" s="170"/>
      <c r="HIT44" s="323" t="s">
        <v>20</v>
      </c>
      <c r="HIU44" s="324">
        <v>0.4</v>
      </c>
      <c r="HIV44" s="321" t="s">
        <v>726</v>
      </c>
      <c r="HIW44" s="320" t="s">
        <v>725</v>
      </c>
      <c r="HIX44" s="321" t="s">
        <v>720</v>
      </c>
      <c r="HIY44" s="322"/>
      <c r="HIZ44" s="170"/>
      <c r="HJA44" s="170"/>
      <c r="HJB44" s="323" t="s">
        <v>20</v>
      </c>
      <c r="HJC44" s="324">
        <v>0.4</v>
      </c>
      <c r="HJD44" s="321" t="s">
        <v>726</v>
      </c>
      <c r="HJE44" s="320" t="s">
        <v>725</v>
      </c>
      <c r="HJF44" s="321" t="s">
        <v>720</v>
      </c>
      <c r="HJG44" s="322"/>
      <c r="HJH44" s="170"/>
      <c r="HJI44" s="170"/>
      <c r="HJJ44" s="323" t="s">
        <v>20</v>
      </c>
      <c r="HJK44" s="324">
        <v>0.4</v>
      </c>
      <c r="HJL44" s="321" t="s">
        <v>726</v>
      </c>
      <c r="HJM44" s="320" t="s">
        <v>725</v>
      </c>
      <c r="HJN44" s="321" t="s">
        <v>720</v>
      </c>
      <c r="HJO44" s="322"/>
      <c r="HJP44" s="170"/>
      <c r="HJQ44" s="170"/>
      <c r="HJR44" s="323" t="s">
        <v>20</v>
      </c>
      <c r="HJS44" s="324">
        <v>0.4</v>
      </c>
      <c r="HJT44" s="321" t="s">
        <v>726</v>
      </c>
      <c r="HJU44" s="320" t="s">
        <v>725</v>
      </c>
      <c r="HJV44" s="321" t="s">
        <v>720</v>
      </c>
      <c r="HJW44" s="322"/>
      <c r="HJX44" s="170"/>
      <c r="HJY44" s="170"/>
      <c r="HJZ44" s="323" t="s">
        <v>20</v>
      </c>
      <c r="HKA44" s="324">
        <v>0.4</v>
      </c>
      <c r="HKB44" s="321" t="s">
        <v>726</v>
      </c>
      <c r="HKC44" s="320" t="s">
        <v>725</v>
      </c>
      <c r="HKD44" s="321" t="s">
        <v>720</v>
      </c>
      <c r="HKE44" s="322"/>
      <c r="HKF44" s="170"/>
      <c r="HKG44" s="170"/>
      <c r="HKH44" s="323" t="s">
        <v>20</v>
      </c>
      <c r="HKI44" s="324">
        <v>0.4</v>
      </c>
      <c r="HKJ44" s="321" t="s">
        <v>726</v>
      </c>
      <c r="HKK44" s="320" t="s">
        <v>725</v>
      </c>
      <c r="HKL44" s="321" t="s">
        <v>720</v>
      </c>
      <c r="HKM44" s="322"/>
      <c r="HKN44" s="170"/>
      <c r="HKO44" s="170"/>
      <c r="HKP44" s="323" t="s">
        <v>20</v>
      </c>
      <c r="HKQ44" s="324">
        <v>0.4</v>
      </c>
      <c r="HKR44" s="321" t="s">
        <v>726</v>
      </c>
      <c r="HKS44" s="320" t="s">
        <v>725</v>
      </c>
      <c r="HKT44" s="321" t="s">
        <v>720</v>
      </c>
      <c r="HKU44" s="322"/>
      <c r="HKV44" s="170"/>
      <c r="HKW44" s="170"/>
      <c r="HKX44" s="323" t="s">
        <v>20</v>
      </c>
      <c r="HKY44" s="324">
        <v>0.4</v>
      </c>
      <c r="HKZ44" s="321" t="s">
        <v>726</v>
      </c>
      <c r="HLA44" s="320" t="s">
        <v>725</v>
      </c>
      <c r="HLB44" s="321" t="s">
        <v>720</v>
      </c>
      <c r="HLC44" s="322"/>
      <c r="HLD44" s="170"/>
      <c r="HLE44" s="170"/>
      <c r="HLF44" s="323" t="s">
        <v>20</v>
      </c>
      <c r="HLG44" s="324">
        <v>0.4</v>
      </c>
      <c r="HLH44" s="321" t="s">
        <v>726</v>
      </c>
      <c r="HLI44" s="320" t="s">
        <v>725</v>
      </c>
      <c r="HLJ44" s="321" t="s">
        <v>720</v>
      </c>
      <c r="HLK44" s="322"/>
      <c r="HLL44" s="170"/>
      <c r="HLM44" s="170"/>
      <c r="HLN44" s="323" t="s">
        <v>20</v>
      </c>
      <c r="HLO44" s="324">
        <v>0.4</v>
      </c>
      <c r="HLP44" s="321" t="s">
        <v>726</v>
      </c>
      <c r="HLQ44" s="320" t="s">
        <v>725</v>
      </c>
      <c r="HLR44" s="321" t="s">
        <v>720</v>
      </c>
      <c r="HLS44" s="322"/>
      <c r="HLT44" s="170"/>
      <c r="HLU44" s="170"/>
      <c r="HLV44" s="323" t="s">
        <v>20</v>
      </c>
      <c r="HLW44" s="324">
        <v>0.4</v>
      </c>
      <c r="HLX44" s="321" t="s">
        <v>726</v>
      </c>
      <c r="HLY44" s="320" t="s">
        <v>725</v>
      </c>
      <c r="HLZ44" s="321" t="s">
        <v>720</v>
      </c>
      <c r="HMA44" s="322"/>
      <c r="HMB44" s="170"/>
      <c r="HMC44" s="170"/>
      <c r="HMD44" s="323" t="s">
        <v>20</v>
      </c>
      <c r="HME44" s="324">
        <v>0.4</v>
      </c>
      <c r="HMF44" s="321" t="s">
        <v>726</v>
      </c>
      <c r="HMG44" s="320" t="s">
        <v>725</v>
      </c>
      <c r="HMH44" s="321" t="s">
        <v>720</v>
      </c>
      <c r="HMI44" s="322"/>
      <c r="HMJ44" s="170"/>
      <c r="HMK44" s="170"/>
      <c r="HML44" s="323" t="s">
        <v>20</v>
      </c>
      <c r="HMM44" s="324">
        <v>0.4</v>
      </c>
      <c r="HMN44" s="321" t="s">
        <v>726</v>
      </c>
      <c r="HMO44" s="320" t="s">
        <v>725</v>
      </c>
      <c r="HMP44" s="321" t="s">
        <v>720</v>
      </c>
      <c r="HMQ44" s="322"/>
      <c r="HMR44" s="170"/>
      <c r="HMS44" s="170"/>
      <c r="HMT44" s="323" t="s">
        <v>20</v>
      </c>
      <c r="HMU44" s="324">
        <v>0.4</v>
      </c>
      <c r="HMV44" s="321" t="s">
        <v>726</v>
      </c>
      <c r="HMW44" s="320" t="s">
        <v>725</v>
      </c>
      <c r="HMX44" s="321" t="s">
        <v>720</v>
      </c>
      <c r="HMY44" s="322"/>
      <c r="HMZ44" s="170"/>
      <c r="HNA44" s="170"/>
      <c r="HNB44" s="323" t="s">
        <v>20</v>
      </c>
      <c r="HNC44" s="324">
        <v>0.4</v>
      </c>
      <c r="HND44" s="321" t="s">
        <v>726</v>
      </c>
      <c r="HNE44" s="320" t="s">
        <v>725</v>
      </c>
      <c r="HNF44" s="321" t="s">
        <v>720</v>
      </c>
      <c r="HNG44" s="322"/>
      <c r="HNH44" s="170"/>
      <c r="HNI44" s="170"/>
      <c r="HNJ44" s="323" t="s">
        <v>20</v>
      </c>
      <c r="HNK44" s="324">
        <v>0.4</v>
      </c>
      <c r="HNL44" s="321" t="s">
        <v>726</v>
      </c>
      <c r="HNM44" s="320" t="s">
        <v>725</v>
      </c>
      <c r="HNN44" s="321" t="s">
        <v>720</v>
      </c>
      <c r="HNO44" s="322"/>
      <c r="HNP44" s="170"/>
      <c r="HNQ44" s="170"/>
      <c r="HNR44" s="323" t="s">
        <v>20</v>
      </c>
      <c r="HNS44" s="324">
        <v>0.4</v>
      </c>
      <c r="HNT44" s="321" t="s">
        <v>726</v>
      </c>
      <c r="HNU44" s="320" t="s">
        <v>725</v>
      </c>
      <c r="HNV44" s="321" t="s">
        <v>720</v>
      </c>
      <c r="HNW44" s="322"/>
      <c r="HNX44" s="170"/>
      <c r="HNY44" s="170"/>
      <c r="HNZ44" s="323" t="s">
        <v>20</v>
      </c>
      <c r="HOA44" s="324">
        <v>0.4</v>
      </c>
      <c r="HOB44" s="321" t="s">
        <v>726</v>
      </c>
      <c r="HOC44" s="320" t="s">
        <v>725</v>
      </c>
      <c r="HOD44" s="321" t="s">
        <v>720</v>
      </c>
      <c r="HOE44" s="322"/>
      <c r="HOF44" s="170"/>
      <c r="HOG44" s="170"/>
      <c r="HOH44" s="323" t="s">
        <v>20</v>
      </c>
      <c r="HOI44" s="324">
        <v>0.4</v>
      </c>
      <c r="HOJ44" s="321" t="s">
        <v>726</v>
      </c>
      <c r="HOK44" s="320" t="s">
        <v>725</v>
      </c>
      <c r="HOL44" s="321" t="s">
        <v>720</v>
      </c>
      <c r="HOM44" s="322"/>
      <c r="HON44" s="170"/>
      <c r="HOO44" s="170"/>
      <c r="HOP44" s="323" t="s">
        <v>20</v>
      </c>
      <c r="HOQ44" s="324">
        <v>0.4</v>
      </c>
      <c r="HOR44" s="321" t="s">
        <v>726</v>
      </c>
      <c r="HOS44" s="320" t="s">
        <v>725</v>
      </c>
      <c r="HOT44" s="321" t="s">
        <v>720</v>
      </c>
      <c r="HOU44" s="322"/>
      <c r="HOV44" s="170"/>
      <c r="HOW44" s="170"/>
      <c r="HOX44" s="323" t="s">
        <v>20</v>
      </c>
      <c r="HOY44" s="324">
        <v>0.4</v>
      </c>
      <c r="HOZ44" s="321" t="s">
        <v>726</v>
      </c>
      <c r="HPA44" s="320" t="s">
        <v>725</v>
      </c>
      <c r="HPB44" s="321" t="s">
        <v>720</v>
      </c>
      <c r="HPC44" s="322"/>
      <c r="HPD44" s="170"/>
      <c r="HPE44" s="170"/>
      <c r="HPF44" s="323" t="s">
        <v>20</v>
      </c>
      <c r="HPG44" s="324">
        <v>0.4</v>
      </c>
      <c r="HPH44" s="321" t="s">
        <v>726</v>
      </c>
      <c r="HPI44" s="320" t="s">
        <v>725</v>
      </c>
      <c r="HPJ44" s="321" t="s">
        <v>720</v>
      </c>
      <c r="HPK44" s="322"/>
      <c r="HPL44" s="170"/>
      <c r="HPM44" s="170"/>
      <c r="HPN44" s="323" t="s">
        <v>20</v>
      </c>
      <c r="HPO44" s="324">
        <v>0.4</v>
      </c>
      <c r="HPP44" s="321" t="s">
        <v>726</v>
      </c>
      <c r="HPQ44" s="320" t="s">
        <v>725</v>
      </c>
      <c r="HPR44" s="321" t="s">
        <v>720</v>
      </c>
      <c r="HPS44" s="322"/>
      <c r="HPT44" s="170"/>
      <c r="HPU44" s="170"/>
      <c r="HPV44" s="323" t="s">
        <v>20</v>
      </c>
      <c r="HPW44" s="324">
        <v>0.4</v>
      </c>
      <c r="HPX44" s="321" t="s">
        <v>726</v>
      </c>
      <c r="HPY44" s="320" t="s">
        <v>725</v>
      </c>
      <c r="HPZ44" s="321" t="s">
        <v>720</v>
      </c>
      <c r="HQA44" s="322"/>
      <c r="HQB44" s="170"/>
      <c r="HQC44" s="170"/>
      <c r="HQD44" s="323" t="s">
        <v>20</v>
      </c>
      <c r="HQE44" s="324">
        <v>0.4</v>
      </c>
      <c r="HQF44" s="321" t="s">
        <v>726</v>
      </c>
      <c r="HQG44" s="320" t="s">
        <v>725</v>
      </c>
      <c r="HQH44" s="321" t="s">
        <v>720</v>
      </c>
      <c r="HQI44" s="322"/>
      <c r="HQJ44" s="170"/>
      <c r="HQK44" s="170"/>
      <c r="HQL44" s="323" t="s">
        <v>20</v>
      </c>
      <c r="HQM44" s="324">
        <v>0.4</v>
      </c>
      <c r="HQN44" s="321" t="s">
        <v>726</v>
      </c>
      <c r="HQO44" s="320" t="s">
        <v>725</v>
      </c>
      <c r="HQP44" s="321" t="s">
        <v>720</v>
      </c>
      <c r="HQQ44" s="322"/>
      <c r="HQR44" s="170"/>
      <c r="HQS44" s="170"/>
      <c r="HQT44" s="323" t="s">
        <v>20</v>
      </c>
      <c r="HQU44" s="324">
        <v>0.4</v>
      </c>
      <c r="HQV44" s="321" t="s">
        <v>726</v>
      </c>
      <c r="HQW44" s="320" t="s">
        <v>725</v>
      </c>
      <c r="HQX44" s="321" t="s">
        <v>720</v>
      </c>
      <c r="HQY44" s="322"/>
      <c r="HQZ44" s="170"/>
      <c r="HRA44" s="170"/>
      <c r="HRB44" s="323" t="s">
        <v>20</v>
      </c>
      <c r="HRC44" s="324">
        <v>0.4</v>
      </c>
      <c r="HRD44" s="321" t="s">
        <v>726</v>
      </c>
      <c r="HRE44" s="320" t="s">
        <v>725</v>
      </c>
      <c r="HRF44" s="321" t="s">
        <v>720</v>
      </c>
      <c r="HRG44" s="322"/>
      <c r="HRH44" s="170"/>
      <c r="HRI44" s="170"/>
      <c r="HRJ44" s="323" t="s">
        <v>20</v>
      </c>
      <c r="HRK44" s="324">
        <v>0.4</v>
      </c>
      <c r="HRL44" s="321" t="s">
        <v>726</v>
      </c>
      <c r="HRM44" s="320" t="s">
        <v>725</v>
      </c>
      <c r="HRN44" s="321" t="s">
        <v>720</v>
      </c>
      <c r="HRO44" s="322"/>
      <c r="HRP44" s="170"/>
      <c r="HRQ44" s="170"/>
      <c r="HRR44" s="323" t="s">
        <v>20</v>
      </c>
      <c r="HRS44" s="324">
        <v>0.4</v>
      </c>
      <c r="HRT44" s="321" t="s">
        <v>726</v>
      </c>
      <c r="HRU44" s="320" t="s">
        <v>725</v>
      </c>
      <c r="HRV44" s="321" t="s">
        <v>720</v>
      </c>
      <c r="HRW44" s="322"/>
      <c r="HRX44" s="170"/>
      <c r="HRY44" s="170"/>
      <c r="HRZ44" s="323" t="s">
        <v>20</v>
      </c>
      <c r="HSA44" s="324">
        <v>0.4</v>
      </c>
      <c r="HSB44" s="321" t="s">
        <v>726</v>
      </c>
      <c r="HSC44" s="320" t="s">
        <v>725</v>
      </c>
      <c r="HSD44" s="321" t="s">
        <v>720</v>
      </c>
      <c r="HSE44" s="322"/>
      <c r="HSF44" s="170"/>
      <c r="HSG44" s="170"/>
      <c r="HSH44" s="323" t="s">
        <v>20</v>
      </c>
      <c r="HSI44" s="324">
        <v>0.4</v>
      </c>
      <c r="HSJ44" s="321" t="s">
        <v>726</v>
      </c>
      <c r="HSK44" s="320" t="s">
        <v>725</v>
      </c>
      <c r="HSL44" s="321" t="s">
        <v>720</v>
      </c>
      <c r="HSM44" s="322"/>
      <c r="HSN44" s="170"/>
      <c r="HSO44" s="170"/>
      <c r="HSP44" s="323" t="s">
        <v>20</v>
      </c>
      <c r="HSQ44" s="324">
        <v>0.4</v>
      </c>
      <c r="HSR44" s="321" t="s">
        <v>726</v>
      </c>
      <c r="HSS44" s="320" t="s">
        <v>725</v>
      </c>
      <c r="HST44" s="321" t="s">
        <v>720</v>
      </c>
      <c r="HSU44" s="322"/>
      <c r="HSV44" s="170"/>
      <c r="HSW44" s="170"/>
      <c r="HSX44" s="323" t="s">
        <v>20</v>
      </c>
      <c r="HSY44" s="324">
        <v>0.4</v>
      </c>
      <c r="HSZ44" s="321" t="s">
        <v>726</v>
      </c>
      <c r="HTA44" s="320" t="s">
        <v>725</v>
      </c>
      <c r="HTB44" s="321" t="s">
        <v>720</v>
      </c>
      <c r="HTC44" s="322"/>
      <c r="HTD44" s="170"/>
      <c r="HTE44" s="170"/>
      <c r="HTF44" s="323" t="s">
        <v>20</v>
      </c>
      <c r="HTG44" s="324">
        <v>0.4</v>
      </c>
      <c r="HTH44" s="321" t="s">
        <v>726</v>
      </c>
      <c r="HTI44" s="320" t="s">
        <v>725</v>
      </c>
      <c r="HTJ44" s="321" t="s">
        <v>720</v>
      </c>
      <c r="HTK44" s="322"/>
      <c r="HTL44" s="170"/>
      <c r="HTM44" s="170"/>
      <c r="HTN44" s="323" t="s">
        <v>20</v>
      </c>
      <c r="HTO44" s="324">
        <v>0.4</v>
      </c>
      <c r="HTP44" s="321" t="s">
        <v>726</v>
      </c>
      <c r="HTQ44" s="320" t="s">
        <v>725</v>
      </c>
      <c r="HTR44" s="321" t="s">
        <v>720</v>
      </c>
      <c r="HTS44" s="322"/>
      <c r="HTT44" s="170"/>
      <c r="HTU44" s="170"/>
      <c r="HTV44" s="323" t="s">
        <v>20</v>
      </c>
      <c r="HTW44" s="324">
        <v>0.4</v>
      </c>
      <c r="HTX44" s="321" t="s">
        <v>726</v>
      </c>
      <c r="HTY44" s="320" t="s">
        <v>725</v>
      </c>
      <c r="HTZ44" s="321" t="s">
        <v>720</v>
      </c>
      <c r="HUA44" s="322"/>
      <c r="HUB44" s="170"/>
      <c r="HUC44" s="170"/>
      <c r="HUD44" s="323" t="s">
        <v>20</v>
      </c>
      <c r="HUE44" s="324">
        <v>0.4</v>
      </c>
      <c r="HUF44" s="321" t="s">
        <v>726</v>
      </c>
      <c r="HUG44" s="320" t="s">
        <v>725</v>
      </c>
      <c r="HUH44" s="321" t="s">
        <v>720</v>
      </c>
      <c r="HUI44" s="322"/>
      <c r="HUJ44" s="170"/>
      <c r="HUK44" s="170"/>
      <c r="HUL44" s="323" t="s">
        <v>20</v>
      </c>
      <c r="HUM44" s="324">
        <v>0.4</v>
      </c>
      <c r="HUN44" s="321" t="s">
        <v>726</v>
      </c>
      <c r="HUO44" s="320" t="s">
        <v>725</v>
      </c>
      <c r="HUP44" s="321" t="s">
        <v>720</v>
      </c>
      <c r="HUQ44" s="322"/>
      <c r="HUR44" s="170"/>
      <c r="HUS44" s="170"/>
      <c r="HUT44" s="323" t="s">
        <v>20</v>
      </c>
      <c r="HUU44" s="324">
        <v>0.4</v>
      </c>
      <c r="HUV44" s="321" t="s">
        <v>726</v>
      </c>
      <c r="HUW44" s="320" t="s">
        <v>725</v>
      </c>
      <c r="HUX44" s="321" t="s">
        <v>720</v>
      </c>
      <c r="HUY44" s="322"/>
      <c r="HUZ44" s="170"/>
      <c r="HVA44" s="170"/>
      <c r="HVB44" s="323" t="s">
        <v>20</v>
      </c>
      <c r="HVC44" s="324">
        <v>0.4</v>
      </c>
      <c r="HVD44" s="321" t="s">
        <v>726</v>
      </c>
      <c r="HVE44" s="320" t="s">
        <v>725</v>
      </c>
      <c r="HVF44" s="321" t="s">
        <v>720</v>
      </c>
      <c r="HVG44" s="322"/>
      <c r="HVH44" s="170"/>
      <c r="HVI44" s="170"/>
      <c r="HVJ44" s="323" t="s">
        <v>20</v>
      </c>
      <c r="HVK44" s="324">
        <v>0.4</v>
      </c>
      <c r="HVL44" s="321" t="s">
        <v>726</v>
      </c>
      <c r="HVM44" s="320" t="s">
        <v>725</v>
      </c>
      <c r="HVN44" s="321" t="s">
        <v>720</v>
      </c>
      <c r="HVO44" s="322"/>
      <c r="HVP44" s="170"/>
      <c r="HVQ44" s="170"/>
      <c r="HVR44" s="323" t="s">
        <v>20</v>
      </c>
      <c r="HVS44" s="324">
        <v>0.4</v>
      </c>
      <c r="HVT44" s="321" t="s">
        <v>726</v>
      </c>
      <c r="HVU44" s="320" t="s">
        <v>725</v>
      </c>
      <c r="HVV44" s="321" t="s">
        <v>720</v>
      </c>
      <c r="HVW44" s="322"/>
      <c r="HVX44" s="170"/>
      <c r="HVY44" s="170"/>
      <c r="HVZ44" s="323" t="s">
        <v>20</v>
      </c>
      <c r="HWA44" s="324">
        <v>0.4</v>
      </c>
      <c r="HWB44" s="321" t="s">
        <v>726</v>
      </c>
      <c r="HWC44" s="320" t="s">
        <v>725</v>
      </c>
      <c r="HWD44" s="321" t="s">
        <v>720</v>
      </c>
      <c r="HWE44" s="322"/>
      <c r="HWF44" s="170"/>
      <c r="HWG44" s="170"/>
      <c r="HWH44" s="323" t="s">
        <v>20</v>
      </c>
      <c r="HWI44" s="324">
        <v>0.4</v>
      </c>
      <c r="HWJ44" s="321" t="s">
        <v>726</v>
      </c>
      <c r="HWK44" s="320" t="s">
        <v>725</v>
      </c>
      <c r="HWL44" s="321" t="s">
        <v>720</v>
      </c>
      <c r="HWM44" s="322"/>
      <c r="HWN44" s="170"/>
      <c r="HWO44" s="170"/>
      <c r="HWP44" s="323" t="s">
        <v>20</v>
      </c>
      <c r="HWQ44" s="324">
        <v>0.4</v>
      </c>
      <c r="HWR44" s="321" t="s">
        <v>726</v>
      </c>
      <c r="HWS44" s="320" t="s">
        <v>725</v>
      </c>
      <c r="HWT44" s="321" t="s">
        <v>720</v>
      </c>
      <c r="HWU44" s="322"/>
      <c r="HWV44" s="170"/>
      <c r="HWW44" s="170"/>
      <c r="HWX44" s="323" t="s">
        <v>20</v>
      </c>
      <c r="HWY44" s="324">
        <v>0.4</v>
      </c>
      <c r="HWZ44" s="321" t="s">
        <v>726</v>
      </c>
      <c r="HXA44" s="320" t="s">
        <v>725</v>
      </c>
      <c r="HXB44" s="321" t="s">
        <v>720</v>
      </c>
      <c r="HXC44" s="322"/>
      <c r="HXD44" s="170"/>
      <c r="HXE44" s="170"/>
      <c r="HXF44" s="323" t="s">
        <v>20</v>
      </c>
      <c r="HXG44" s="324">
        <v>0.4</v>
      </c>
      <c r="HXH44" s="321" t="s">
        <v>726</v>
      </c>
      <c r="HXI44" s="320" t="s">
        <v>725</v>
      </c>
      <c r="HXJ44" s="321" t="s">
        <v>720</v>
      </c>
      <c r="HXK44" s="322"/>
      <c r="HXL44" s="170"/>
      <c r="HXM44" s="170"/>
      <c r="HXN44" s="323" t="s">
        <v>20</v>
      </c>
      <c r="HXO44" s="324">
        <v>0.4</v>
      </c>
      <c r="HXP44" s="321" t="s">
        <v>726</v>
      </c>
      <c r="HXQ44" s="320" t="s">
        <v>725</v>
      </c>
      <c r="HXR44" s="321" t="s">
        <v>720</v>
      </c>
      <c r="HXS44" s="322"/>
      <c r="HXT44" s="170"/>
      <c r="HXU44" s="170"/>
      <c r="HXV44" s="323" t="s">
        <v>20</v>
      </c>
      <c r="HXW44" s="324">
        <v>0.4</v>
      </c>
      <c r="HXX44" s="321" t="s">
        <v>726</v>
      </c>
      <c r="HXY44" s="320" t="s">
        <v>725</v>
      </c>
      <c r="HXZ44" s="321" t="s">
        <v>720</v>
      </c>
      <c r="HYA44" s="322"/>
      <c r="HYB44" s="170"/>
      <c r="HYC44" s="170"/>
      <c r="HYD44" s="323" t="s">
        <v>20</v>
      </c>
      <c r="HYE44" s="324">
        <v>0.4</v>
      </c>
      <c r="HYF44" s="321" t="s">
        <v>726</v>
      </c>
      <c r="HYG44" s="320" t="s">
        <v>725</v>
      </c>
      <c r="HYH44" s="321" t="s">
        <v>720</v>
      </c>
      <c r="HYI44" s="322"/>
      <c r="HYJ44" s="170"/>
      <c r="HYK44" s="170"/>
      <c r="HYL44" s="323" t="s">
        <v>20</v>
      </c>
      <c r="HYM44" s="324">
        <v>0.4</v>
      </c>
      <c r="HYN44" s="321" t="s">
        <v>726</v>
      </c>
      <c r="HYO44" s="320" t="s">
        <v>725</v>
      </c>
      <c r="HYP44" s="321" t="s">
        <v>720</v>
      </c>
      <c r="HYQ44" s="322"/>
      <c r="HYR44" s="170"/>
      <c r="HYS44" s="170"/>
      <c r="HYT44" s="323" t="s">
        <v>20</v>
      </c>
      <c r="HYU44" s="324">
        <v>0.4</v>
      </c>
      <c r="HYV44" s="321" t="s">
        <v>726</v>
      </c>
      <c r="HYW44" s="320" t="s">
        <v>725</v>
      </c>
      <c r="HYX44" s="321" t="s">
        <v>720</v>
      </c>
      <c r="HYY44" s="322"/>
      <c r="HYZ44" s="170"/>
      <c r="HZA44" s="170"/>
      <c r="HZB44" s="323" t="s">
        <v>20</v>
      </c>
      <c r="HZC44" s="324">
        <v>0.4</v>
      </c>
      <c r="HZD44" s="321" t="s">
        <v>726</v>
      </c>
      <c r="HZE44" s="320" t="s">
        <v>725</v>
      </c>
      <c r="HZF44" s="321" t="s">
        <v>720</v>
      </c>
      <c r="HZG44" s="322"/>
      <c r="HZH44" s="170"/>
      <c r="HZI44" s="170"/>
      <c r="HZJ44" s="323" t="s">
        <v>20</v>
      </c>
      <c r="HZK44" s="324">
        <v>0.4</v>
      </c>
      <c r="HZL44" s="321" t="s">
        <v>726</v>
      </c>
      <c r="HZM44" s="320" t="s">
        <v>725</v>
      </c>
      <c r="HZN44" s="321" t="s">
        <v>720</v>
      </c>
      <c r="HZO44" s="322"/>
      <c r="HZP44" s="170"/>
      <c r="HZQ44" s="170"/>
      <c r="HZR44" s="323" t="s">
        <v>20</v>
      </c>
      <c r="HZS44" s="324">
        <v>0.4</v>
      </c>
      <c r="HZT44" s="321" t="s">
        <v>726</v>
      </c>
      <c r="HZU44" s="320" t="s">
        <v>725</v>
      </c>
      <c r="HZV44" s="321" t="s">
        <v>720</v>
      </c>
      <c r="HZW44" s="322"/>
      <c r="HZX44" s="170"/>
      <c r="HZY44" s="170"/>
      <c r="HZZ44" s="323" t="s">
        <v>20</v>
      </c>
      <c r="IAA44" s="324">
        <v>0.4</v>
      </c>
      <c r="IAB44" s="321" t="s">
        <v>726</v>
      </c>
      <c r="IAC44" s="320" t="s">
        <v>725</v>
      </c>
      <c r="IAD44" s="321" t="s">
        <v>720</v>
      </c>
      <c r="IAE44" s="322"/>
      <c r="IAF44" s="170"/>
      <c r="IAG44" s="170"/>
      <c r="IAH44" s="323" t="s">
        <v>20</v>
      </c>
      <c r="IAI44" s="324">
        <v>0.4</v>
      </c>
      <c r="IAJ44" s="321" t="s">
        <v>726</v>
      </c>
      <c r="IAK44" s="320" t="s">
        <v>725</v>
      </c>
      <c r="IAL44" s="321" t="s">
        <v>720</v>
      </c>
      <c r="IAM44" s="322"/>
      <c r="IAN44" s="170"/>
      <c r="IAO44" s="170"/>
      <c r="IAP44" s="323" t="s">
        <v>20</v>
      </c>
      <c r="IAQ44" s="324">
        <v>0.4</v>
      </c>
      <c r="IAR44" s="321" t="s">
        <v>726</v>
      </c>
      <c r="IAS44" s="320" t="s">
        <v>725</v>
      </c>
      <c r="IAT44" s="321" t="s">
        <v>720</v>
      </c>
      <c r="IAU44" s="322"/>
      <c r="IAV44" s="170"/>
      <c r="IAW44" s="170"/>
      <c r="IAX44" s="323" t="s">
        <v>20</v>
      </c>
      <c r="IAY44" s="324">
        <v>0.4</v>
      </c>
      <c r="IAZ44" s="321" t="s">
        <v>726</v>
      </c>
      <c r="IBA44" s="320" t="s">
        <v>725</v>
      </c>
      <c r="IBB44" s="321" t="s">
        <v>720</v>
      </c>
      <c r="IBC44" s="322"/>
      <c r="IBD44" s="170"/>
      <c r="IBE44" s="170"/>
      <c r="IBF44" s="323" t="s">
        <v>20</v>
      </c>
      <c r="IBG44" s="324">
        <v>0.4</v>
      </c>
      <c r="IBH44" s="321" t="s">
        <v>726</v>
      </c>
      <c r="IBI44" s="320" t="s">
        <v>725</v>
      </c>
      <c r="IBJ44" s="321" t="s">
        <v>720</v>
      </c>
      <c r="IBK44" s="322"/>
      <c r="IBL44" s="170"/>
      <c r="IBM44" s="170"/>
      <c r="IBN44" s="323" t="s">
        <v>20</v>
      </c>
      <c r="IBO44" s="324">
        <v>0.4</v>
      </c>
      <c r="IBP44" s="321" t="s">
        <v>726</v>
      </c>
      <c r="IBQ44" s="320" t="s">
        <v>725</v>
      </c>
      <c r="IBR44" s="321" t="s">
        <v>720</v>
      </c>
      <c r="IBS44" s="322"/>
      <c r="IBT44" s="170"/>
      <c r="IBU44" s="170"/>
      <c r="IBV44" s="323" t="s">
        <v>20</v>
      </c>
      <c r="IBW44" s="324">
        <v>0.4</v>
      </c>
      <c r="IBX44" s="321" t="s">
        <v>726</v>
      </c>
      <c r="IBY44" s="320" t="s">
        <v>725</v>
      </c>
      <c r="IBZ44" s="321" t="s">
        <v>720</v>
      </c>
      <c r="ICA44" s="322"/>
      <c r="ICB44" s="170"/>
      <c r="ICC44" s="170"/>
      <c r="ICD44" s="323" t="s">
        <v>20</v>
      </c>
      <c r="ICE44" s="324">
        <v>0.4</v>
      </c>
      <c r="ICF44" s="321" t="s">
        <v>726</v>
      </c>
      <c r="ICG44" s="320" t="s">
        <v>725</v>
      </c>
      <c r="ICH44" s="321" t="s">
        <v>720</v>
      </c>
      <c r="ICI44" s="322"/>
      <c r="ICJ44" s="170"/>
      <c r="ICK44" s="170"/>
      <c r="ICL44" s="323" t="s">
        <v>20</v>
      </c>
      <c r="ICM44" s="324">
        <v>0.4</v>
      </c>
      <c r="ICN44" s="321" t="s">
        <v>726</v>
      </c>
      <c r="ICO44" s="320" t="s">
        <v>725</v>
      </c>
      <c r="ICP44" s="321" t="s">
        <v>720</v>
      </c>
      <c r="ICQ44" s="322"/>
      <c r="ICR44" s="170"/>
      <c r="ICS44" s="170"/>
      <c r="ICT44" s="323" t="s">
        <v>20</v>
      </c>
      <c r="ICU44" s="324">
        <v>0.4</v>
      </c>
      <c r="ICV44" s="321" t="s">
        <v>726</v>
      </c>
      <c r="ICW44" s="320" t="s">
        <v>725</v>
      </c>
      <c r="ICX44" s="321" t="s">
        <v>720</v>
      </c>
      <c r="ICY44" s="322"/>
      <c r="ICZ44" s="170"/>
      <c r="IDA44" s="170"/>
      <c r="IDB44" s="323" t="s">
        <v>20</v>
      </c>
      <c r="IDC44" s="324">
        <v>0.4</v>
      </c>
      <c r="IDD44" s="321" t="s">
        <v>726</v>
      </c>
      <c r="IDE44" s="320" t="s">
        <v>725</v>
      </c>
      <c r="IDF44" s="321" t="s">
        <v>720</v>
      </c>
      <c r="IDG44" s="322"/>
      <c r="IDH44" s="170"/>
      <c r="IDI44" s="170"/>
      <c r="IDJ44" s="323" t="s">
        <v>20</v>
      </c>
      <c r="IDK44" s="324">
        <v>0.4</v>
      </c>
      <c r="IDL44" s="321" t="s">
        <v>726</v>
      </c>
      <c r="IDM44" s="320" t="s">
        <v>725</v>
      </c>
      <c r="IDN44" s="321" t="s">
        <v>720</v>
      </c>
      <c r="IDO44" s="322"/>
      <c r="IDP44" s="170"/>
      <c r="IDQ44" s="170"/>
      <c r="IDR44" s="323" t="s">
        <v>20</v>
      </c>
      <c r="IDS44" s="324">
        <v>0.4</v>
      </c>
      <c r="IDT44" s="321" t="s">
        <v>726</v>
      </c>
      <c r="IDU44" s="320" t="s">
        <v>725</v>
      </c>
      <c r="IDV44" s="321" t="s">
        <v>720</v>
      </c>
      <c r="IDW44" s="322"/>
      <c r="IDX44" s="170"/>
      <c r="IDY44" s="170"/>
      <c r="IDZ44" s="323" t="s">
        <v>20</v>
      </c>
      <c r="IEA44" s="324">
        <v>0.4</v>
      </c>
      <c r="IEB44" s="321" t="s">
        <v>726</v>
      </c>
      <c r="IEC44" s="320" t="s">
        <v>725</v>
      </c>
      <c r="IED44" s="321" t="s">
        <v>720</v>
      </c>
      <c r="IEE44" s="322"/>
      <c r="IEF44" s="170"/>
      <c r="IEG44" s="170"/>
      <c r="IEH44" s="323" t="s">
        <v>20</v>
      </c>
      <c r="IEI44" s="324">
        <v>0.4</v>
      </c>
      <c r="IEJ44" s="321" t="s">
        <v>726</v>
      </c>
      <c r="IEK44" s="320" t="s">
        <v>725</v>
      </c>
      <c r="IEL44" s="321" t="s">
        <v>720</v>
      </c>
      <c r="IEM44" s="322"/>
      <c r="IEN44" s="170"/>
      <c r="IEO44" s="170"/>
      <c r="IEP44" s="323" t="s">
        <v>20</v>
      </c>
      <c r="IEQ44" s="324">
        <v>0.4</v>
      </c>
      <c r="IER44" s="321" t="s">
        <v>726</v>
      </c>
      <c r="IES44" s="320" t="s">
        <v>725</v>
      </c>
      <c r="IET44" s="321" t="s">
        <v>720</v>
      </c>
      <c r="IEU44" s="322"/>
      <c r="IEV44" s="170"/>
      <c r="IEW44" s="170"/>
      <c r="IEX44" s="323" t="s">
        <v>20</v>
      </c>
      <c r="IEY44" s="324">
        <v>0.4</v>
      </c>
      <c r="IEZ44" s="321" t="s">
        <v>726</v>
      </c>
      <c r="IFA44" s="320" t="s">
        <v>725</v>
      </c>
      <c r="IFB44" s="321" t="s">
        <v>720</v>
      </c>
      <c r="IFC44" s="322"/>
      <c r="IFD44" s="170"/>
      <c r="IFE44" s="170"/>
      <c r="IFF44" s="323" t="s">
        <v>20</v>
      </c>
      <c r="IFG44" s="324">
        <v>0.4</v>
      </c>
      <c r="IFH44" s="321" t="s">
        <v>726</v>
      </c>
      <c r="IFI44" s="320" t="s">
        <v>725</v>
      </c>
      <c r="IFJ44" s="321" t="s">
        <v>720</v>
      </c>
      <c r="IFK44" s="322"/>
      <c r="IFL44" s="170"/>
      <c r="IFM44" s="170"/>
      <c r="IFN44" s="323" t="s">
        <v>20</v>
      </c>
      <c r="IFO44" s="324">
        <v>0.4</v>
      </c>
      <c r="IFP44" s="321" t="s">
        <v>726</v>
      </c>
      <c r="IFQ44" s="320" t="s">
        <v>725</v>
      </c>
      <c r="IFR44" s="321" t="s">
        <v>720</v>
      </c>
      <c r="IFS44" s="322"/>
      <c r="IFT44" s="170"/>
      <c r="IFU44" s="170"/>
      <c r="IFV44" s="323" t="s">
        <v>20</v>
      </c>
      <c r="IFW44" s="324">
        <v>0.4</v>
      </c>
      <c r="IFX44" s="321" t="s">
        <v>726</v>
      </c>
      <c r="IFY44" s="320" t="s">
        <v>725</v>
      </c>
      <c r="IFZ44" s="321" t="s">
        <v>720</v>
      </c>
      <c r="IGA44" s="322"/>
      <c r="IGB44" s="170"/>
      <c r="IGC44" s="170"/>
      <c r="IGD44" s="323" t="s">
        <v>20</v>
      </c>
      <c r="IGE44" s="324">
        <v>0.4</v>
      </c>
      <c r="IGF44" s="321" t="s">
        <v>726</v>
      </c>
      <c r="IGG44" s="320" t="s">
        <v>725</v>
      </c>
      <c r="IGH44" s="321" t="s">
        <v>720</v>
      </c>
      <c r="IGI44" s="322"/>
      <c r="IGJ44" s="170"/>
      <c r="IGK44" s="170"/>
      <c r="IGL44" s="323" t="s">
        <v>20</v>
      </c>
      <c r="IGM44" s="324">
        <v>0.4</v>
      </c>
      <c r="IGN44" s="321" t="s">
        <v>726</v>
      </c>
      <c r="IGO44" s="320" t="s">
        <v>725</v>
      </c>
      <c r="IGP44" s="321" t="s">
        <v>720</v>
      </c>
      <c r="IGQ44" s="322"/>
      <c r="IGR44" s="170"/>
      <c r="IGS44" s="170"/>
      <c r="IGT44" s="323" t="s">
        <v>20</v>
      </c>
      <c r="IGU44" s="324">
        <v>0.4</v>
      </c>
      <c r="IGV44" s="321" t="s">
        <v>726</v>
      </c>
      <c r="IGW44" s="320" t="s">
        <v>725</v>
      </c>
      <c r="IGX44" s="321" t="s">
        <v>720</v>
      </c>
      <c r="IGY44" s="322"/>
      <c r="IGZ44" s="170"/>
      <c r="IHA44" s="170"/>
      <c r="IHB44" s="323" t="s">
        <v>20</v>
      </c>
      <c r="IHC44" s="324">
        <v>0.4</v>
      </c>
      <c r="IHD44" s="321" t="s">
        <v>726</v>
      </c>
      <c r="IHE44" s="320" t="s">
        <v>725</v>
      </c>
      <c r="IHF44" s="321" t="s">
        <v>720</v>
      </c>
      <c r="IHG44" s="322"/>
      <c r="IHH44" s="170"/>
      <c r="IHI44" s="170"/>
      <c r="IHJ44" s="323" t="s">
        <v>20</v>
      </c>
      <c r="IHK44" s="324">
        <v>0.4</v>
      </c>
      <c r="IHL44" s="321" t="s">
        <v>726</v>
      </c>
      <c r="IHM44" s="320" t="s">
        <v>725</v>
      </c>
      <c r="IHN44" s="321" t="s">
        <v>720</v>
      </c>
      <c r="IHO44" s="322"/>
      <c r="IHP44" s="170"/>
      <c r="IHQ44" s="170"/>
      <c r="IHR44" s="323" t="s">
        <v>20</v>
      </c>
      <c r="IHS44" s="324">
        <v>0.4</v>
      </c>
      <c r="IHT44" s="321" t="s">
        <v>726</v>
      </c>
      <c r="IHU44" s="320" t="s">
        <v>725</v>
      </c>
      <c r="IHV44" s="321" t="s">
        <v>720</v>
      </c>
      <c r="IHW44" s="322"/>
      <c r="IHX44" s="170"/>
      <c r="IHY44" s="170"/>
      <c r="IHZ44" s="323" t="s">
        <v>20</v>
      </c>
      <c r="IIA44" s="324">
        <v>0.4</v>
      </c>
      <c r="IIB44" s="321" t="s">
        <v>726</v>
      </c>
      <c r="IIC44" s="320" t="s">
        <v>725</v>
      </c>
      <c r="IID44" s="321" t="s">
        <v>720</v>
      </c>
      <c r="IIE44" s="322"/>
      <c r="IIF44" s="170"/>
      <c r="IIG44" s="170"/>
      <c r="IIH44" s="323" t="s">
        <v>20</v>
      </c>
      <c r="III44" s="324">
        <v>0.4</v>
      </c>
      <c r="IIJ44" s="321" t="s">
        <v>726</v>
      </c>
      <c r="IIK44" s="320" t="s">
        <v>725</v>
      </c>
      <c r="IIL44" s="321" t="s">
        <v>720</v>
      </c>
      <c r="IIM44" s="322"/>
      <c r="IIN44" s="170"/>
      <c r="IIO44" s="170"/>
      <c r="IIP44" s="323" t="s">
        <v>20</v>
      </c>
      <c r="IIQ44" s="324">
        <v>0.4</v>
      </c>
      <c r="IIR44" s="321" t="s">
        <v>726</v>
      </c>
      <c r="IIS44" s="320" t="s">
        <v>725</v>
      </c>
      <c r="IIT44" s="321" t="s">
        <v>720</v>
      </c>
      <c r="IIU44" s="322"/>
      <c r="IIV44" s="170"/>
      <c r="IIW44" s="170"/>
      <c r="IIX44" s="323" t="s">
        <v>20</v>
      </c>
      <c r="IIY44" s="324">
        <v>0.4</v>
      </c>
      <c r="IIZ44" s="321" t="s">
        <v>726</v>
      </c>
      <c r="IJA44" s="320" t="s">
        <v>725</v>
      </c>
      <c r="IJB44" s="321" t="s">
        <v>720</v>
      </c>
      <c r="IJC44" s="322"/>
      <c r="IJD44" s="170"/>
      <c r="IJE44" s="170"/>
      <c r="IJF44" s="323" t="s">
        <v>20</v>
      </c>
      <c r="IJG44" s="324">
        <v>0.4</v>
      </c>
      <c r="IJH44" s="321" t="s">
        <v>726</v>
      </c>
      <c r="IJI44" s="320" t="s">
        <v>725</v>
      </c>
      <c r="IJJ44" s="321" t="s">
        <v>720</v>
      </c>
      <c r="IJK44" s="322"/>
      <c r="IJL44" s="170"/>
      <c r="IJM44" s="170"/>
      <c r="IJN44" s="323" t="s">
        <v>20</v>
      </c>
      <c r="IJO44" s="324">
        <v>0.4</v>
      </c>
      <c r="IJP44" s="321" t="s">
        <v>726</v>
      </c>
      <c r="IJQ44" s="320" t="s">
        <v>725</v>
      </c>
      <c r="IJR44" s="321" t="s">
        <v>720</v>
      </c>
      <c r="IJS44" s="322"/>
      <c r="IJT44" s="170"/>
      <c r="IJU44" s="170"/>
      <c r="IJV44" s="323" t="s">
        <v>20</v>
      </c>
      <c r="IJW44" s="324">
        <v>0.4</v>
      </c>
      <c r="IJX44" s="321" t="s">
        <v>726</v>
      </c>
      <c r="IJY44" s="320" t="s">
        <v>725</v>
      </c>
      <c r="IJZ44" s="321" t="s">
        <v>720</v>
      </c>
      <c r="IKA44" s="322"/>
      <c r="IKB44" s="170"/>
      <c r="IKC44" s="170"/>
      <c r="IKD44" s="323" t="s">
        <v>20</v>
      </c>
      <c r="IKE44" s="324">
        <v>0.4</v>
      </c>
      <c r="IKF44" s="321" t="s">
        <v>726</v>
      </c>
      <c r="IKG44" s="320" t="s">
        <v>725</v>
      </c>
      <c r="IKH44" s="321" t="s">
        <v>720</v>
      </c>
      <c r="IKI44" s="322"/>
      <c r="IKJ44" s="170"/>
      <c r="IKK44" s="170"/>
      <c r="IKL44" s="323" t="s">
        <v>20</v>
      </c>
      <c r="IKM44" s="324">
        <v>0.4</v>
      </c>
      <c r="IKN44" s="321" t="s">
        <v>726</v>
      </c>
      <c r="IKO44" s="320" t="s">
        <v>725</v>
      </c>
      <c r="IKP44" s="321" t="s">
        <v>720</v>
      </c>
      <c r="IKQ44" s="322"/>
      <c r="IKR44" s="170"/>
      <c r="IKS44" s="170"/>
      <c r="IKT44" s="323" t="s">
        <v>20</v>
      </c>
      <c r="IKU44" s="324">
        <v>0.4</v>
      </c>
      <c r="IKV44" s="321" t="s">
        <v>726</v>
      </c>
      <c r="IKW44" s="320" t="s">
        <v>725</v>
      </c>
      <c r="IKX44" s="321" t="s">
        <v>720</v>
      </c>
      <c r="IKY44" s="322"/>
      <c r="IKZ44" s="170"/>
      <c r="ILA44" s="170"/>
      <c r="ILB44" s="323" t="s">
        <v>20</v>
      </c>
      <c r="ILC44" s="324">
        <v>0.4</v>
      </c>
      <c r="ILD44" s="321" t="s">
        <v>726</v>
      </c>
      <c r="ILE44" s="320" t="s">
        <v>725</v>
      </c>
      <c r="ILF44" s="321" t="s">
        <v>720</v>
      </c>
      <c r="ILG44" s="322"/>
      <c r="ILH44" s="170"/>
      <c r="ILI44" s="170"/>
      <c r="ILJ44" s="323" t="s">
        <v>20</v>
      </c>
      <c r="ILK44" s="324">
        <v>0.4</v>
      </c>
      <c r="ILL44" s="321" t="s">
        <v>726</v>
      </c>
      <c r="ILM44" s="320" t="s">
        <v>725</v>
      </c>
      <c r="ILN44" s="321" t="s">
        <v>720</v>
      </c>
      <c r="ILO44" s="322"/>
      <c r="ILP44" s="170"/>
      <c r="ILQ44" s="170"/>
      <c r="ILR44" s="323" t="s">
        <v>20</v>
      </c>
      <c r="ILS44" s="324">
        <v>0.4</v>
      </c>
      <c r="ILT44" s="321" t="s">
        <v>726</v>
      </c>
      <c r="ILU44" s="320" t="s">
        <v>725</v>
      </c>
      <c r="ILV44" s="321" t="s">
        <v>720</v>
      </c>
      <c r="ILW44" s="322"/>
      <c r="ILX44" s="170"/>
      <c r="ILY44" s="170"/>
      <c r="ILZ44" s="323" t="s">
        <v>20</v>
      </c>
      <c r="IMA44" s="324">
        <v>0.4</v>
      </c>
      <c r="IMB44" s="321" t="s">
        <v>726</v>
      </c>
      <c r="IMC44" s="320" t="s">
        <v>725</v>
      </c>
      <c r="IMD44" s="321" t="s">
        <v>720</v>
      </c>
      <c r="IME44" s="322"/>
      <c r="IMF44" s="170"/>
      <c r="IMG44" s="170"/>
      <c r="IMH44" s="323" t="s">
        <v>20</v>
      </c>
      <c r="IMI44" s="324">
        <v>0.4</v>
      </c>
      <c r="IMJ44" s="321" t="s">
        <v>726</v>
      </c>
      <c r="IMK44" s="320" t="s">
        <v>725</v>
      </c>
      <c r="IML44" s="321" t="s">
        <v>720</v>
      </c>
      <c r="IMM44" s="322"/>
      <c r="IMN44" s="170"/>
      <c r="IMO44" s="170"/>
      <c r="IMP44" s="323" t="s">
        <v>20</v>
      </c>
      <c r="IMQ44" s="324">
        <v>0.4</v>
      </c>
      <c r="IMR44" s="321" t="s">
        <v>726</v>
      </c>
      <c r="IMS44" s="320" t="s">
        <v>725</v>
      </c>
      <c r="IMT44" s="321" t="s">
        <v>720</v>
      </c>
      <c r="IMU44" s="322"/>
      <c r="IMV44" s="170"/>
      <c r="IMW44" s="170"/>
      <c r="IMX44" s="323" t="s">
        <v>20</v>
      </c>
      <c r="IMY44" s="324">
        <v>0.4</v>
      </c>
      <c r="IMZ44" s="321" t="s">
        <v>726</v>
      </c>
      <c r="INA44" s="320" t="s">
        <v>725</v>
      </c>
      <c r="INB44" s="321" t="s">
        <v>720</v>
      </c>
      <c r="INC44" s="322"/>
      <c r="IND44" s="170"/>
      <c r="INE44" s="170"/>
      <c r="INF44" s="323" t="s">
        <v>20</v>
      </c>
      <c r="ING44" s="324">
        <v>0.4</v>
      </c>
      <c r="INH44" s="321" t="s">
        <v>726</v>
      </c>
      <c r="INI44" s="320" t="s">
        <v>725</v>
      </c>
      <c r="INJ44" s="321" t="s">
        <v>720</v>
      </c>
      <c r="INK44" s="322"/>
      <c r="INL44" s="170"/>
      <c r="INM44" s="170"/>
      <c r="INN44" s="323" t="s">
        <v>20</v>
      </c>
      <c r="INO44" s="324">
        <v>0.4</v>
      </c>
      <c r="INP44" s="321" t="s">
        <v>726</v>
      </c>
      <c r="INQ44" s="320" t="s">
        <v>725</v>
      </c>
      <c r="INR44" s="321" t="s">
        <v>720</v>
      </c>
      <c r="INS44" s="322"/>
      <c r="INT44" s="170"/>
      <c r="INU44" s="170"/>
      <c r="INV44" s="323" t="s">
        <v>20</v>
      </c>
      <c r="INW44" s="324">
        <v>0.4</v>
      </c>
      <c r="INX44" s="321" t="s">
        <v>726</v>
      </c>
      <c r="INY44" s="320" t="s">
        <v>725</v>
      </c>
      <c r="INZ44" s="321" t="s">
        <v>720</v>
      </c>
      <c r="IOA44" s="322"/>
      <c r="IOB44" s="170"/>
      <c r="IOC44" s="170"/>
      <c r="IOD44" s="323" t="s">
        <v>20</v>
      </c>
      <c r="IOE44" s="324">
        <v>0.4</v>
      </c>
      <c r="IOF44" s="321" t="s">
        <v>726</v>
      </c>
      <c r="IOG44" s="320" t="s">
        <v>725</v>
      </c>
      <c r="IOH44" s="321" t="s">
        <v>720</v>
      </c>
      <c r="IOI44" s="322"/>
      <c r="IOJ44" s="170"/>
      <c r="IOK44" s="170"/>
      <c r="IOL44" s="323" t="s">
        <v>20</v>
      </c>
      <c r="IOM44" s="324">
        <v>0.4</v>
      </c>
      <c r="ION44" s="321" t="s">
        <v>726</v>
      </c>
      <c r="IOO44" s="320" t="s">
        <v>725</v>
      </c>
      <c r="IOP44" s="321" t="s">
        <v>720</v>
      </c>
      <c r="IOQ44" s="322"/>
      <c r="IOR44" s="170"/>
      <c r="IOS44" s="170"/>
      <c r="IOT44" s="323" t="s">
        <v>20</v>
      </c>
      <c r="IOU44" s="324">
        <v>0.4</v>
      </c>
      <c r="IOV44" s="321" t="s">
        <v>726</v>
      </c>
      <c r="IOW44" s="320" t="s">
        <v>725</v>
      </c>
      <c r="IOX44" s="321" t="s">
        <v>720</v>
      </c>
      <c r="IOY44" s="322"/>
      <c r="IOZ44" s="170"/>
      <c r="IPA44" s="170"/>
      <c r="IPB44" s="323" t="s">
        <v>20</v>
      </c>
      <c r="IPC44" s="324">
        <v>0.4</v>
      </c>
      <c r="IPD44" s="321" t="s">
        <v>726</v>
      </c>
      <c r="IPE44" s="320" t="s">
        <v>725</v>
      </c>
      <c r="IPF44" s="321" t="s">
        <v>720</v>
      </c>
      <c r="IPG44" s="322"/>
      <c r="IPH44" s="170"/>
      <c r="IPI44" s="170"/>
      <c r="IPJ44" s="323" t="s">
        <v>20</v>
      </c>
      <c r="IPK44" s="324">
        <v>0.4</v>
      </c>
      <c r="IPL44" s="321" t="s">
        <v>726</v>
      </c>
      <c r="IPM44" s="320" t="s">
        <v>725</v>
      </c>
      <c r="IPN44" s="321" t="s">
        <v>720</v>
      </c>
      <c r="IPO44" s="322"/>
      <c r="IPP44" s="170"/>
      <c r="IPQ44" s="170"/>
      <c r="IPR44" s="323" t="s">
        <v>20</v>
      </c>
      <c r="IPS44" s="324">
        <v>0.4</v>
      </c>
      <c r="IPT44" s="321" t="s">
        <v>726</v>
      </c>
      <c r="IPU44" s="320" t="s">
        <v>725</v>
      </c>
      <c r="IPV44" s="321" t="s">
        <v>720</v>
      </c>
      <c r="IPW44" s="322"/>
      <c r="IPX44" s="170"/>
      <c r="IPY44" s="170"/>
      <c r="IPZ44" s="323" t="s">
        <v>20</v>
      </c>
      <c r="IQA44" s="324">
        <v>0.4</v>
      </c>
      <c r="IQB44" s="321" t="s">
        <v>726</v>
      </c>
      <c r="IQC44" s="320" t="s">
        <v>725</v>
      </c>
      <c r="IQD44" s="321" t="s">
        <v>720</v>
      </c>
      <c r="IQE44" s="322"/>
      <c r="IQF44" s="170"/>
      <c r="IQG44" s="170"/>
      <c r="IQH44" s="323" t="s">
        <v>20</v>
      </c>
      <c r="IQI44" s="324">
        <v>0.4</v>
      </c>
      <c r="IQJ44" s="321" t="s">
        <v>726</v>
      </c>
      <c r="IQK44" s="320" t="s">
        <v>725</v>
      </c>
      <c r="IQL44" s="321" t="s">
        <v>720</v>
      </c>
      <c r="IQM44" s="322"/>
      <c r="IQN44" s="170"/>
      <c r="IQO44" s="170"/>
      <c r="IQP44" s="323" t="s">
        <v>20</v>
      </c>
      <c r="IQQ44" s="324">
        <v>0.4</v>
      </c>
      <c r="IQR44" s="321" t="s">
        <v>726</v>
      </c>
      <c r="IQS44" s="320" t="s">
        <v>725</v>
      </c>
      <c r="IQT44" s="321" t="s">
        <v>720</v>
      </c>
      <c r="IQU44" s="322"/>
      <c r="IQV44" s="170"/>
      <c r="IQW44" s="170"/>
      <c r="IQX44" s="323" t="s">
        <v>20</v>
      </c>
      <c r="IQY44" s="324">
        <v>0.4</v>
      </c>
      <c r="IQZ44" s="321" t="s">
        <v>726</v>
      </c>
      <c r="IRA44" s="320" t="s">
        <v>725</v>
      </c>
      <c r="IRB44" s="321" t="s">
        <v>720</v>
      </c>
      <c r="IRC44" s="322"/>
      <c r="IRD44" s="170"/>
      <c r="IRE44" s="170"/>
      <c r="IRF44" s="323" t="s">
        <v>20</v>
      </c>
      <c r="IRG44" s="324">
        <v>0.4</v>
      </c>
      <c r="IRH44" s="321" t="s">
        <v>726</v>
      </c>
      <c r="IRI44" s="320" t="s">
        <v>725</v>
      </c>
      <c r="IRJ44" s="321" t="s">
        <v>720</v>
      </c>
      <c r="IRK44" s="322"/>
      <c r="IRL44" s="170"/>
      <c r="IRM44" s="170"/>
      <c r="IRN44" s="323" t="s">
        <v>20</v>
      </c>
      <c r="IRO44" s="324">
        <v>0.4</v>
      </c>
      <c r="IRP44" s="321" t="s">
        <v>726</v>
      </c>
      <c r="IRQ44" s="320" t="s">
        <v>725</v>
      </c>
      <c r="IRR44" s="321" t="s">
        <v>720</v>
      </c>
      <c r="IRS44" s="322"/>
      <c r="IRT44" s="170"/>
      <c r="IRU44" s="170"/>
      <c r="IRV44" s="323" t="s">
        <v>20</v>
      </c>
      <c r="IRW44" s="324">
        <v>0.4</v>
      </c>
      <c r="IRX44" s="321" t="s">
        <v>726</v>
      </c>
      <c r="IRY44" s="320" t="s">
        <v>725</v>
      </c>
      <c r="IRZ44" s="321" t="s">
        <v>720</v>
      </c>
      <c r="ISA44" s="322"/>
      <c r="ISB44" s="170"/>
      <c r="ISC44" s="170"/>
      <c r="ISD44" s="323" t="s">
        <v>20</v>
      </c>
      <c r="ISE44" s="324">
        <v>0.4</v>
      </c>
      <c r="ISF44" s="321" t="s">
        <v>726</v>
      </c>
      <c r="ISG44" s="320" t="s">
        <v>725</v>
      </c>
      <c r="ISH44" s="321" t="s">
        <v>720</v>
      </c>
      <c r="ISI44" s="322"/>
      <c r="ISJ44" s="170"/>
      <c r="ISK44" s="170"/>
      <c r="ISL44" s="323" t="s">
        <v>20</v>
      </c>
      <c r="ISM44" s="324">
        <v>0.4</v>
      </c>
      <c r="ISN44" s="321" t="s">
        <v>726</v>
      </c>
      <c r="ISO44" s="320" t="s">
        <v>725</v>
      </c>
      <c r="ISP44" s="321" t="s">
        <v>720</v>
      </c>
      <c r="ISQ44" s="322"/>
      <c r="ISR44" s="170"/>
      <c r="ISS44" s="170"/>
      <c r="IST44" s="323" t="s">
        <v>20</v>
      </c>
      <c r="ISU44" s="324">
        <v>0.4</v>
      </c>
      <c r="ISV44" s="321" t="s">
        <v>726</v>
      </c>
      <c r="ISW44" s="320" t="s">
        <v>725</v>
      </c>
      <c r="ISX44" s="321" t="s">
        <v>720</v>
      </c>
      <c r="ISY44" s="322"/>
      <c r="ISZ44" s="170"/>
      <c r="ITA44" s="170"/>
      <c r="ITB44" s="323" t="s">
        <v>20</v>
      </c>
      <c r="ITC44" s="324">
        <v>0.4</v>
      </c>
      <c r="ITD44" s="321" t="s">
        <v>726</v>
      </c>
      <c r="ITE44" s="320" t="s">
        <v>725</v>
      </c>
      <c r="ITF44" s="321" t="s">
        <v>720</v>
      </c>
      <c r="ITG44" s="322"/>
      <c r="ITH44" s="170"/>
      <c r="ITI44" s="170"/>
      <c r="ITJ44" s="323" t="s">
        <v>20</v>
      </c>
      <c r="ITK44" s="324">
        <v>0.4</v>
      </c>
      <c r="ITL44" s="321" t="s">
        <v>726</v>
      </c>
      <c r="ITM44" s="320" t="s">
        <v>725</v>
      </c>
      <c r="ITN44" s="321" t="s">
        <v>720</v>
      </c>
      <c r="ITO44" s="322"/>
      <c r="ITP44" s="170"/>
      <c r="ITQ44" s="170"/>
      <c r="ITR44" s="323" t="s">
        <v>20</v>
      </c>
      <c r="ITS44" s="324">
        <v>0.4</v>
      </c>
      <c r="ITT44" s="321" t="s">
        <v>726</v>
      </c>
      <c r="ITU44" s="320" t="s">
        <v>725</v>
      </c>
      <c r="ITV44" s="321" t="s">
        <v>720</v>
      </c>
      <c r="ITW44" s="322"/>
      <c r="ITX44" s="170"/>
      <c r="ITY44" s="170"/>
      <c r="ITZ44" s="323" t="s">
        <v>20</v>
      </c>
      <c r="IUA44" s="324">
        <v>0.4</v>
      </c>
      <c r="IUB44" s="321" t="s">
        <v>726</v>
      </c>
      <c r="IUC44" s="320" t="s">
        <v>725</v>
      </c>
      <c r="IUD44" s="321" t="s">
        <v>720</v>
      </c>
      <c r="IUE44" s="322"/>
      <c r="IUF44" s="170"/>
      <c r="IUG44" s="170"/>
      <c r="IUH44" s="323" t="s">
        <v>20</v>
      </c>
      <c r="IUI44" s="324">
        <v>0.4</v>
      </c>
      <c r="IUJ44" s="321" t="s">
        <v>726</v>
      </c>
      <c r="IUK44" s="320" t="s">
        <v>725</v>
      </c>
      <c r="IUL44" s="321" t="s">
        <v>720</v>
      </c>
      <c r="IUM44" s="322"/>
      <c r="IUN44" s="170"/>
      <c r="IUO44" s="170"/>
      <c r="IUP44" s="323" t="s">
        <v>20</v>
      </c>
      <c r="IUQ44" s="324">
        <v>0.4</v>
      </c>
      <c r="IUR44" s="321" t="s">
        <v>726</v>
      </c>
      <c r="IUS44" s="320" t="s">
        <v>725</v>
      </c>
      <c r="IUT44" s="321" t="s">
        <v>720</v>
      </c>
      <c r="IUU44" s="322"/>
      <c r="IUV44" s="170"/>
      <c r="IUW44" s="170"/>
      <c r="IUX44" s="323" t="s">
        <v>20</v>
      </c>
      <c r="IUY44" s="324">
        <v>0.4</v>
      </c>
      <c r="IUZ44" s="321" t="s">
        <v>726</v>
      </c>
      <c r="IVA44" s="320" t="s">
        <v>725</v>
      </c>
      <c r="IVB44" s="321" t="s">
        <v>720</v>
      </c>
      <c r="IVC44" s="322"/>
      <c r="IVD44" s="170"/>
      <c r="IVE44" s="170"/>
      <c r="IVF44" s="323" t="s">
        <v>20</v>
      </c>
      <c r="IVG44" s="324">
        <v>0.4</v>
      </c>
      <c r="IVH44" s="321" t="s">
        <v>726</v>
      </c>
      <c r="IVI44" s="320" t="s">
        <v>725</v>
      </c>
      <c r="IVJ44" s="321" t="s">
        <v>720</v>
      </c>
      <c r="IVK44" s="322"/>
      <c r="IVL44" s="170"/>
      <c r="IVM44" s="170"/>
      <c r="IVN44" s="323" t="s">
        <v>20</v>
      </c>
      <c r="IVO44" s="324">
        <v>0.4</v>
      </c>
      <c r="IVP44" s="321" t="s">
        <v>726</v>
      </c>
      <c r="IVQ44" s="320" t="s">
        <v>725</v>
      </c>
      <c r="IVR44" s="321" t="s">
        <v>720</v>
      </c>
      <c r="IVS44" s="322"/>
      <c r="IVT44" s="170"/>
      <c r="IVU44" s="170"/>
      <c r="IVV44" s="323" t="s">
        <v>20</v>
      </c>
      <c r="IVW44" s="324">
        <v>0.4</v>
      </c>
      <c r="IVX44" s="321" t="s">
        <v>726</v>
      </c>
      <c r="IVY44" s="320" t="s">
        <v>725</v>
      </c>
      <c r="IVZ44" s="321" t="s">
        <v>720</v>
      </c>
      <c r="IWA44" s="322"/>
      <c r="IWB44" s="170"/>
      <c r="IWC44" s="170"/>
      <c r="IWD44" s="323" t="s">
        <v>20</v>
      </c>
      <c r="IWE44" s="324">
        <v>0.4</v>
      </c>
      <c r="IWF44" s="321" t="s">
        <v>726</v>
      </c>
      <c r="IWG44" s="320" t="s">
        <v>725</v>
      </c>
      <c r="IWH44" s="321" t="s">
        <v>720</v>
      </c>
      <c r="IWI44" s="322"/>
      <c r="IWJ44" s="170"/>
      <c r="IWK44" s="170"/>
      <c r="IWL44" s="323" t="s">
        <v>20</v>
      </c>
      <c r="IWM44" s="324">
        <v>0.4</v>
      </c>
      <c r="IWN44" s="321" t="s">
        <v>726</v>
      </c>
      <c r="IWO44" s="320" t="s">
        <v>725</v>
      </c>
      <c r="IWP44" s="321" t="s">
        <v>720</v>
      </c>
      <c r="IWQ44" s="322"/>
      <c r="IWR44" s="170"/>
      <c r="IWS44" s="170"/>
      <c r="IWT44" s="323" t="s">
        <v>20</v>
      </c>
      <c r="IWU44" s="324">
        <v>0.4</v>
      </c>
      <c r="IWV44" s="321" t="s">
        <v>726</v>
      </c>
      <c r="IWW44" s="320" t="s">
        <v>725</v>
      </c>
      <c r="IWX44" s="321" t="s">
        <v>720</v>
      </c>
      <c r="IWY44" s="322"/>
      <c r="IWZ44" s="170"/>
      <c r="IXA44" s="170"/>
      <c r="IXB44" s="323" t="s">
        <v>20</v>
      </c>
      <c r="IXC44" s="324">
        <v>0.4</v>
      </c>
      <c r="IXD44" s="321" t="s">
        <v>726</v>
      </c>
      <c r="IXE44" s="320" t="s">
        <v>725</v>
      </c>
      <c r="IXF44" s="321" t="s">
        <v>720</v>
      </c>
      <c r="IXG44" s="322"/>
      <c r="IXH44" s="170"/>
      <c r="IXI44" s="170"/>
      <c r="IXJ44" s="323" t="s">
        <v>20</v>
      </c>
      <c r="IXK44" s="324">
        <v>0.4</v>
      </c>
      <c r="IXL44" s="321" t="s">
        <v>726</v>
      </c>
      <c r="IXM44" s="320" t="s">
        <v>725</v>
      </c>
      <c r="IXN44" s="321" t="s">
        <v>720</v>
      </c>
      <c r="IXO44" s="322"/>
      <c r="IXP44" s="170"/>
      <c r="IXQ44" s="170"/>
      <c r="IXR44" s="323" t="s">
        <v>20</v>
      </c>
      <c r="IXS44" s="324">
        <v>0.4</v>
      </c>
      <c r="IXT44" s="321" t="s">
        <v>726</v>
      </c>
      <c r="IXU44" s="320" t="s">
        <v>725</v>
      </c>
      <c r="IXV44" s="321" t="s">
        <v>720</v>
      </c>
      <c r="IXW44" s="322"/>
      <c r="IXX44" s="170"/>
      <c r="IXY44" s="170"/>
      <c r="IXZ44" s="323" t="s">
        <v>20</v>
      </c>
      <c r="IYA44" s="324">
        <v>0.4</v>
      </c>
      <c r="IYB44" s="321" t="s">
        <v>726</v>
      </c>
      <c r="IYC44" s="320" t="s">
        <v>725</v>
      </c>
      <c r="IYD44" s="321" t="s">
        <v>720</v>
      </c>
      <c r="IYE44" s="322"/>
      <c r="IYF44" s="170"/>
      <c r="IYG44" s="170"/>
      <c r="IYH44" s="323" t="s">
        <v>20</v>
      </c>
      <c r="IYI44" s="324">
        <v>0.4</v>
      </c>
      <c r="IYJ44" s="321" t="s">
        <v>726</v>
      </c>
      <c r="IYK44" s="320" t="s">
        <v>725</v>
      </c>
      <c r="IYL44" s="321" t="s">
        <v>720</v>
      </c>
      <c r="IYM44" s="322"/>
      <c r="IYN44" s="170"/>
      <c r="IYO44" s="170"/>
      <c r="IYP44" s="323" t="s">
        <v>20</v>
      </c>
      <c r="IYQ44" s="324">
        <v>0.4</v>
      </c>
      <c r="IYR44" s="321" t="s">
        <v>726</v>
      </c>
      <c r="IYS44" s="320" t="s">
        <v>725</v>
      </c>
      <c r="IYT44" s="321" t="s">
        <v>720</v>
      </c>
      <c r="IYU44" s="322"/>
      <c r="IYV44" s="170"/>
      <c r="IYW44" s="170"/>
      <c r="IYX44" s="323" t="s">
        <v>20</v>
      </c>
      <c r="IYY44" s="324">
        <v>0.4</v>
      </c>
      <c r="IYZ44" s="321" t="s">
        <v>726</v>
      </c>
      <c r="IZA44" s="320" t="s">
        <v>725</v>
      </c>
      <c r="IZB44" s="321" t="s">
        <v>720</v>
      </c>
      <c r="IZC44" s="322"/>
      <c r="IZD44" s="170"/>
      <c r="IZE44" s="170"/>
      <c r="IZF44" s="323" t="s">
        <v>20</v>
      </c>
      <c r="IZG44" s="324">
        <v>0.4</v>
      </c>
      <c r="IZH44" s="321" t="s">
        <v>726</v>
      </c>
      <c r="IZI44" s="320" t="s">
        <v>725</v>
      </c>
      <c r="IZJ44" s="321" t="s">
        <v>720</v>
      </c>
      <c r="IZK44" s="322"/>
      <c r="IZL44" s="170"/>
      <c r="IZM44" s="170"/>
      <c r="IZN44" s="323" t="s">
        <v>20</v>
      </c>
      <c r="IZO44" s="324">
        <v>0.4</v>
      </c>
      <c r="IZP44" s="321" t="s">
        <v>726</v>
      </c>
      <c r="IZQ44" s="320" t="s">
        <v>725</v>
      </c>
      <c r="IZR44" s="321" t="s">
        <v>720</v>
      </c>
      <c r="IZS44" s="322"/>
      <c r="IZT44" s="170"/>
      <c r="IZU44" s="170"/>
      <c r="IZV44" s="323" t="s">
        <v>20</v>
      </c>
      <c r="IZW44" s="324">
        <v>0.4</v>
      </c>
      <c r="IZX44" s="321" t="s">
        <v>726</v>
      </c>
      <c r="IZY44" s="320" t="s">
        <v>725</v>
      </c>
      <c r="IZZ44" s="321" t="s">
        <v>720</v>
      </c>
      <c r="JAA44" s="322"/>
      <c r="JAB44" s="170"/>
      <c r="JAC44" s="170"/>
      <c r="JAD44" s="323" t="s">
        <v>20</v>
      </c>
      <c r="JAE44" s="324">
        <v>0.4</v>
      </c>
      <c r="JAF44" s="321" t="s">
        <v>726</v>
      </c>
      <c r="JAG44" s="320" t="s">
        <v>725</v>
      </c>
      <c r="JAH44" s="321" t="s">
        <v>720</v>
      </c>
      <c r="JAI44" s="322"/>
      <c r="JAJ44" s="170"/>
      <c r="JAK44" s="170"/>
      <c r="JAL44" s="323" t="s">
        <v>20</v>
      </c>
      <c r="JAM44" s="324">
        <v>0.4</v>
      </c>
      <c r="JAN44" s="321" t="s">
        <v>726</v>
      </c>
      <c r="JAO44" s="320" t="s">
        <v>725</v>
      </c>
      <c r="JAP44" s="321" t="s">
        <v>720</v>
      </c>
      <c r="JAQ44" s="322"/>
      <c r="JAR44" s="170"/>
      <c r="JAS44" s="170"/>
      <c r="JAT44" s="323" t="s">
        <v>20</v>
      </c>
      <c r="JAU44" s="324">
        <v>0.4</v>
      </c>
      <c r="JAV44" s="321" t="s">
        <v>726</v>
      </c>
      <c r="JAW44" s="320" t="s">
        <v>725</v>
      </c>
      <c r="JAX44" s="321" t="s">
        <v>720</v>
      </c>
      <c r="JAY44" s="322"/>
      <c r="JAZ44" s="170"/>
      <c r="JBA44" s="170"/>
      <c r="JBB44" s="323" t="s">
        <v>20</v>
      </c>
      <c r="JBC44" s="324">
        <v>0.4</v>
      </c>
      <c r="JBD44" s="321" t="s">
        <v>726</v>
      </c>
      <c r="JBE44" s="320" t="s">
        <v>725</v>
      </c>
      <c r="JBF44" s="321" t="s">
        <v>720</v>
      </c>
      <c r="JBG44" s="322"/>
      <c r="JBH44" s="170"/>
      <c r="JBI44" s="170"/>
      <c r="JBJ44" s="323" t="s">
        <v>20</v>
      </c>
      <c r="JBK44" s="324">
        <v>0.4</v>
      </c>
      <c r="JBL44" s="321" t="s">
        <v>726</v>
      </c>
      <c r="JBM44" s="320" t="s">
        <v>725</v>
      </c>
      <c r="JBN44" s="321" t="s">
        <v>720</v>
      </c>
      <c r="JBO44" s="322"/>
      <c r="JBP44" s="170"/>
      <c r="JBQ44" s="170"/>
      <c r="JBR44" s="323" t="s">
        <v>20</v>
      </c>
      <c r="JBS44" s="324">
        <v>0.4</v>
      </c>
      <c r="JBT44" s="321" t="s">
        <v>726</v>
      </c>
      <c r="JBU44" s="320" t="s">
        <v>725</v>
      </c>
      <c r="JBV44" s="321" t="s">
        <v>720</v>
      </c>
      <c r="JBW44" s="322"/>
      <c r="JBX44" s="170"/>
      <c r="JBY44" s="170"/>
      <c r="JBZ44" s="323" t="s">
        <v>20</v>
      </c>
      <c r="JCA44" s="324">
        <v>0.4</v>
      </c>
      <c r="JCB44" s="321" t="s">
        <v>726</v>
      </c>
      <c r="JCC44" s="320" t="s">
        <v>725</v>
      </c>
      <c r="JCD44" s="321" t="s">
        <v>720</v>
      </c>
      <c r="JCE44" s="322"/>
      <c r="JCF44" s="170"/>
      <c r="JCG44" s="170"/>
      <c r="JCH44" s="323" t="s">
        <v>20</v>
      </c>
      <c r="JCI44" s="324">
        <v>0.4</v>
      </c>
      <c r="JCJ44" s="321" t="s">
        <v>726</v>
      </c>
      <c r="JCK44" s="320" t="s">
        <v>725</v>
      </c>
      <c r="JCL44" s="321" t="s">
        <v>720</v>
      </c>
      <c r="JCM44" s="322"/>
      <c r="JCN44" s="170"/>
      <c r="JCO44" s="170"/>
      <c r="JCP44" s="323" t="s">
        <v>20</v>
      </c>
      <c r="JCQ44" s="324">
        <v>0.4</v>
      </c>
      <c r="JCR44" s="321" t="s">
        <v>726</v>
      </c>
      <c r="JCS44" s="320" t="s">
        <v>725</v>
      </c>
      <c r="JCT44" s="321" t="s">
        <v>720</v>
      </c>
      <c r="JCU44" s="322"/>
      <c r="JCV44" s="170"/>
      <c r="JCW44" s="170"/>
      <c r="JCX44" s="323" t="s">
        <v>20</v>
      </c>
      <c r="JCY44" s="324">
        <v>0.4</v>
      </c>
      <c r="JCZ44" s="321" t="s">
        <v>726</v>
      </c>
      <c r="JDA44" s="320" t="s">
        <v>725</v>
      </c>
      <c r="JDB44" s="321" t="s">
        <v>720</v>
      </c>
      <c r="JDC44" s="322"/>
      <c r="JDD44" s="170"/>
      <c r="JDE44" s="170"/>
      <c r="JDF44" s="323" t="s">
        <v>20</v>
      </c>
      <c r="JDG44" s="324">
        <v>0.4</v>
      </c>
      <c r="JDH44" s="321" t="s">
        <v>726</v>
      </c>
      <c r="JDI44" s="320" t="s">
        <v>725</v>
      </c>
      <c r="JDJ44" s="321" t="s">
        <v>720</v>
      </c>
      <c r="JDK44" s="322"/>
      <c r="JDL44" s="170"/>
      <c r="JDM44" s="170"/>
      <c r="JDN44" s="323" t="s">
        <v>20</v>
      </c>
      <c r="JDO44" s="324">
        <v>0.4</v>
      </c>
      <c r="JDP44" s="321" t="s">
        <v>726</v>
      </c>
      <c r="JDQ44" s="320" t="s">
        <v>725</v>
      </c>
      <c r="JDR44" s="321" t="s">
        <v>720</v>
      </c>
      <c r="JDS44" s="322"/>
      <c r="JDT44" s="170"/>
      <c r="JDU44" s="170"/>
      <c r="JDV44" s="323" t="s">
        <v>20</v>
      </c>
      <c r="JDW44" s="324">
        <v>0.4</v>
      </c>
      <c r="JDX44" s="321" t="s">
        <v>726</v>
      </c>
      <c r="JDY44" s="320" t="s">
        <v>725</v>
      </c>
      <c r="JDZ44" s="321" t="s">
        <v>720</v>
      </c>
      <c r="JEA44" s="322"/>
      <c r="JEB44" s="170"/>
      <c r="JEC44" s="170"/>
      <c r="JED44" s="323" t="s">
        <v>20</v>
      </c>
      <c r="JEE44" s="324">
        <v>0.4</v>
      </c>
      <c r="JEF44" s="321" t="s">
        <v>726</v>
      </c>
      <c r="JEG44" s="320" t="s">
        <v>725</v>
      </c>
      <c r="JEH44" s="321" t="s">
        <v>720</v>
      </c>
      <c r="JEI44" s="322"/>
      <c r="JEJ44" s="170"/>
      <c r="JEK44" s="170"/>
      <c r="JEL44" s="323" t="s">
        <v>20</v>
      </c>
      <c r="JEM44" s="324">
        <v>0.4</v>
      </c>
      <c r="JEN44" s="321" t="s">
        <v>726</v>
      </c>
      <c r="JEO44" s="320" t="s">
        <v>725</v>
      </c>
      <c r="JEP44" s="321" t="s">
        <v>720</v>
      </c>
      <c r="JEQ44" s="322"/>
      <c r="JER44" s="170"/>
      <c r="JES44" s="170"/>
      <c r="JET44" s="323" t="s">
        <v>20</v>
      </c>
      <c r="JEU44" s="324">
        <v>0.4</v>
      </c>
      <c r="JEV44" s="321" t="s">
        <v>726</v>
      </c>
      <c r="JEW44" s="320" t="s">
        <v>725</v>
      </c>
      <c r="JEX44" s="321" t="s">
        <v>720</v>
      </c>
      <c r="JEY44" s="322"/>
      <c r="JEZ44" s="170"/>
      <c r="JFA44" s="170"/>
      <c r="JFB44" s="323" t="s">
        <v>20</v>
      </c>
      <c r="JFC44" s="324">
        <v>0.4</v>
      </c>
      <c r="JFD44" s="321" t="s">
        <v>726</v>
      </c>
      <c r="JFE44" s="320" t="s">
        <v>725</v>
      </c>
      <c r="JFF44" s="321" t="s">
        <v>720</v>
      </c>
      <c r="JFG44" s="322"/>
      <c r="JFH44" s="170"/>
      <c r="JFI44" s="170"/>
      <c r="JFJ44" s="323" t="s">
        <v>20</v>
      </c>
      <c r="JFK44" s="324">
        <v>0.4</v>
      </c>
      <c r="JFL44" s="321" t="s">
        <v>726</v>
      </c>
      <c r="JFM44" s="320" t="s">
        <v>725</v>
      </c>
      <c r="JFN44" s="321" t="s">
        <v>720</v>
      </c>
      <c r="JFO44" s="322"/>
      <c r="JFP44" s="170"/>
      <c r="JFQ44" s="170"/>
      <c r="JFR44" s="323" t="s">
        <v>20</v>
      </c>
      <c r="JFS44" s="324">
        <v>0.4</v>
      </c>
      <c r="JFT44" s="321" t="s">
        <v>726</v>
      </c>
      <c r="JFU44" s="320" t="s">
        <v>725</v>
      </c>
      <c r="JFV44" s="321" t="s">
        <v>720</v>
      </c>
      <c r="JFW44" s="322"/>
      <c r="JFX44" s="170"/>
      <c r="JFY44" s="170"/>
      <c r="JFZ44" s="323" t="s">
        <v>20</v>
      </c>
      <c r="JGA44" s="324">
        <v>0.4</v>
      </c>
      <c r="JGB44" s="321" t="s">
        <v>726</v>
      </c>
      <c r="JGC44" s="320" t="s">
        <v>725</v>
      </c>
      <c r="JGD44" s="321" t="s">
        <v>720</v>
      </c>
      <c r="JGE44" s="322"/>
      <c r="JGF44" s="170"/>
      <c r="JGG44" s="170"/>
      <c r="JGH44" s="323" t="s">
        <v>20</v>
      </c>
      <c r="JGI44" s="324">
        <v>0.4</v>
      </c>
      <c r="JGJ44" s="321" t="s">
        <v>726</v>
      </c>
      <c r="JGK44" s="320" t="s">
        <v>725</v>
      </c>
      <c r="JGL44" s="321" t="s">
        <v>720</v>
      </c>
      <c r="JGM44" s="322"/>
      <c r="JGN44" s="170"/>
      <c r="JGO44" s="170"/>
      <c r="JGP44" s="323" t="s">
        <v>20</v>
      </c>
      <c r="JGQ44" s="324">
        <v>0.4</v>
      </c>
      <c r="JGR44" s="321" t="s">
        <v>726</v>
      </c>
      <c r="JGS44" s="320" t="s">
        <v>725</v>
      </c>
      <c r="JGT44" s="321" t="s">
        <v>720</v>
      </c>
      <c r="JGU44" s="322"/>
      <c r="JGV44" s="170"/>
      <c r="JGW44" s="170"/>
      <c r="JGX44" s="323" t="s">
        <v>20</v>
      </c>
      <c r="JGY44" s="324">
        <v>0.4</v>
      </c>
      <c r="JGZ44" s="321" t="s">
        <v>726</v>
      </c>
      <c r="JHA44" s="320" t="s">
        <v>725</v>
      </c>
      <c r="JHB44" s="321" t="s">
        <v>720</v>
      </c>
      <c r="JHC44" s="322"/>
      <c r="JHD44" s="170"/>
      <c r="JHE44" s="170"/>
      <c r="JHF44" s="323" t="s">
        <v>20</v>
      </c>
      <c r="JHG44" s="324">
        <v>0.4</v>
      </c>
      <c r="JHH44" s="321" t="s">
        <v>726</v>
      </c>
      <c r="JHI44" s="320" t="s">
        <v>725</v>
      </c>
      <c r="JHJ44" s="321" t="s">
        <v>720</v>
      </c>
      <c r="JHK44" s="322"/>
      <c r="JHL44" s="170"/>
      <c r="JHM44" s="170"/>
      <c r="JHN44" s="323" t="s">
        <v>20</v>
      </c>
      <c r="JHO44" s="324">
        <v>0.4</v>
      </c>
      <c r="JHP44" s="321" t="s">
        <v>726</v>
      </c>
      <c r="JHQ44" s="320" t="s">
        <v>725</v>
      </c>
      <c r="JHR44" s="321" t="s">
        <v>720</v>
      </c>
      <c r="JHS44" s="322"/>
      <c r="JHT44" s="170"/>
      <c r="JHU44" s="170"/>
      <c r="JHV44" s="323" t="s">
        <v>20</v>
      </c>
      <c r="JHW44" s="324">
        <v>0.4</v>
      </c>
      <c r="JHX44" s="321" t="s">
        <v>726</v>
      </c>
      <c r="JHY44" s="320" t="s">
        <v>725</v>
      </c>
      <c r="JHZ44" s="321" t="s">
        <v>720</v>
      </c>
      <c r="JIA44" s="322"/>
      <c r="JIB44" s="170"/>
      <c r="JIC44" s="170"/>
      <c r="JID44" s="323" t="s">
        <v>20</v>
      </c>
      <c r="JIE44" s="324">
        <v>0.4</v>
      </c>
      <c r="JIF44" s="321" t="s">
        <v>726</v>
      </c>
      <c r="JIG44" s="320" t="s">
        <v>725</v>
      </c>
      <c r="JIH44" s="321" t="s">
        <v>720</v>
      </c>
      <c r="JII44" s="322"/>
      <c r="JIJ44" s="170"/>
      <c r="JIK44" s="170"/>
      <c r="JIL44" s="323" t="s">
        <v>20</v>
      </c>
      <c r="JIM44" s="324">
        <v>0.4</v>
      </c>
      <c r="JIN44" s="321" t="s">
        <v>726</v>
      </c>
      <c r="JIO44" s="320" t="s">
        <v>725</v>
      </c>
      <c r="JIP44" s="321" t="s">
        <v>720</v>
      </c>
      <c r="JIQ44" s="322"/>
      <c r="JIR44" s="170"/>
      <c r="JIS44" s="170"/>
      <c r="JIT44" s="323" t="s">
        <v>20</v>
      </c>
      <c r="JIU44" s="324">
        <v>0.4</v>
      </c>
      <c r="JIV44" s="321" t="s">
        <v>726</v>
      </c>
      <c r="JIW44" s="320" t="s">
        <v>725</v>
      </c>
      <c r="JIX44" s="321" t="s">
        <v>720</v>
      </c>
      <c r="JIY44" s="322"/>
      <c r="JIZ44" s="170"/>
      <c r="JJA44" s="170"/>
      <c r="JJB44" s="323" t="s">
        <v>20</v>
      </c>
      <c r="JJC44" s="324">
        <v>0.4</v>
      </c>
      <c r="JJD44" s="321" t="s">
        <v>726</v>
      </c>
      <c r="JJE44" s="320" t="s">
        <v>725</v>
      </c>
      <c r="JJF44" s="321" t="s">
        <v>720</v>
      </c>
      <c r="JJG44" s="322"/>
      <c r="JJH44" s="170"/>
      <c r="JJI44" s="170"/>
      <c r="JJJ44" s="323" t="s">
        <v>20</v>
      </c>
      <c r="JJK44" s="324">
        <v>0.4</v>
      </c>
      <c r="JJL44" s="321" t="s">
        <v>726</v>
      </c>
      <c r="JJM44" s="320" t="s">
        <v>725</v>
      </c>
      <c r="JJN44" s="321" t="s">
        <v>720</v>
      </c>
      <c r="JJO44" s="322"/>
      <c r="JJP44" s="170"/>
      <c r="JJQ44" s="170"/>
      <c r="JJR44" s="323" t="s">
        <v>20</v>
      </c>
      <c r="JJS44" s="324">
        <v>0.4</v>
      </c>
      <c r="JJT44" s="321" t="s">
        <v>726</v>
      </c>
      <c r="JJU44" s="320" t="s">
        <v>725</v>
      </c>
      <c r="JJV44" s="321" t="s">
        <v>720</v>
      </c>
      <c r="JJW44" s="322"/>
      <c r="JJX44" s="170"/>
      <c r="JJY44" s="170"/>
      <c r="JJZ44" s="323" t="s">
        <v>20</v>
      </c>
      <c r="JKA44" s="324">
        <v>0.4</v>
      </c>
      <c r="JKB44" s="321" t="s">
        <v>726</v>
      </c>
      <c r="JKC44" s="320" t="s">
        <v>725</v>
      </c>
      <c r="JKD44" s="321" t="s">
        <v>720</v>
      </c>
      <c r="JKE44" s="322"/>
      <c r="JKF44" s="170"/>
      <c r="JKG44" s="170"/>
      <c r="JKH44" s="323" t="s">
        <v>20</v>
      </c>
      <c r="JKI44" s="324">
        <v>0.4</v>
      </c>
      <c r="JKJ44" s="321" t="s">
        <v>726</v>
      </c>
      <c r="JKK44" s="320" t="s">
        <v>725</v>
      </c>
      <c r="JKL44" s="321" t="s">
        <v>720</v>
      </c>
      <c r="JKM44" s="322"/>
      <c r="JKN44" s="170"/>
      <c r="JKO44" s="170"/>
      <c r="JKP44" s="323" t="s">
        <v>20</v>
      </c>
      <c r="JKQ44" s="324">
        <v>0.4</v>
      </c>
      <c r="JKR44" s="321" t="s">
        <v>726</v>
      </c>
      <c r="JKS44" s="320" t="s">
        <v>725</v>
      </c>
      <c r="JKT44" s="321" t="s">
        <v>720</v>
      </c>
      <c r="JKU44" s="322"/>
      <c r="JKV44" s="170"/>
      <c r="JKW44" s="170"/>
      <c r="JKX44" s="323" t="s">
        <v>20</v>
      </c>
      <c r="JKY44" s="324">
        <v>0.4</v>
      </c>
      <c r="JKZ44" s="321" t="s">
        <v>726</v>
      </c>
      <c r="JLA44" s="320" t="s">
        <v>725</v>
      </c>
      <c r="JLB44" s="321" t="s">
        <v>720</v>
      </c>
      <c r="JLC44" s="322"/>
      <c r="JLD44" s="170"/>
      <c r="JLE44" s="170"/>
      <c r="JLF44" s="323" t="s">
        <v>20</v>
      </c>
      <c r="JLG44" s="324">
        <v>0.4</v>
      </c>
      <c r="JLH44" s="321" t="s">
        <v>726</v>
      </c>
      <c r="JLI44" s="320" t="s">
        <v>725</v>
      </c>
      <c r="JLJ44" s="321" t="s">
        <v>720</v>
      </c>
      <c r="JLK44" s="322"/>
      <c r="JLL44" s="170"/>
      <c r="JLM44" s="170"/>
      <c r="JLN44" s="323" t="s">
        <v>20</v>
      </c>
      <c r="JLO44" s="324">
        <v>0.4</v>
      </c>
      <c r="JLP44" s="321" t="s">
        <v>726</v>
      </c>
      <c r="JLQ44" s="320" t="s">
        <v>725</v>
      </c>
      <c r="JLR44" s="321" t="s">
        <v>720</v>
      </c>
      <c r="JLS44" s="322"/>
      <c r="JLT44" s="170"/>
      <c r="JLU44" s="170"/>
      <c r="JLV44" s="323" t="s">
        <v>20</v>
      </c>
      <c r="JLW44" s="324">
        <v>0.4</v>
      </c>
      <c r="JLX44" s="321" t="s">
        <v>726</v>
      </c>
      <c r="JLY44" s="320" t="s">
        <v>725</v>
      </c>
      <c r="JLZ44" s="321" t="s">
        <v>720</v>
      </c>
      <c r="JMA44" s="322"/>
      <c r="JMB44" s="170"/>
      <c r="JMC44" s="170"/>
      <c r="JMD44" s="323" t="s">
        <v>20</v>
      </c>
      <c r="JME44" s="324">
        <v>0.4</v>
      </c>
      <c r="JMF44" s="321" t="s">
        <v>726</v>
      </c>
      <c r="JMG44" s="320" t="s">
        <v>725</v>
      </c>
      <c r="JMH44" s="321" t="s">
        <v>720</v>
      </c>
      <c r="JMI44" s="322"/>
      <c r="JMJ44" s="170"/>
      <c r="JMK44" s="170"/>
      <c r="JML44" s="323" t="s">
        <v>20</v>
      </c>
      <c r="JMM44" s="324">
        <v>0.4</v>
      </c>
      <c r="JMN44" s="321" t="s">
        <v>726</v>
      </c>
      <c r="JMO44" s="320" t="s">
        <v>725</v>
      </c>
      <c r="JMP44" s="321" t="s">
        <v>720</v>
      </c>
      <c r="JMQ44" s="322"/>
      <c r="JMR44" s="170"/>
      <c r="JMS44" s="170"/>
      <c r="JMT44" s="323" t="s">
        <v>20</v>
      </c>
      <c r="JMU44" s="324">
        <v>0.4</v>
      </c>
      <c r="JMV44" s="321" t="s">
        <v>726</v>
      </c>
      <c r="JMW44" s="320" t="s">
        <v>725</v>
      </c>
      <c r="JMX44" s="321" t="s">
        <v>720</v>
      </c>
      <c r="JMY44" s="322"/>
      <c r="JMZ44" s="170"/>
      <c r="JNA44" s="170"/>
      <c r="JNB44" s="323" t="s">
        <v>20</v>
      </c>
      <c r="JNC44" s="324">
        <v>0.4</v>
      </c>
      <c r="JND44" s="321" t="s">
        <v>726</v>
      </c>
      <c r="JNE44" s="320" t="s">
        <v>725</v>
      </c>
      <c r="JNF44" s="321" t="s">
        <v>720</v>
      </c>
      <c r="JNG44" s="322"/>
      <c r="JNH44" s="170"/>
      <c r="JNI44" s="170"/>
      <c r="JNJ44" s="323" t="s">
        <v>20</v>
      </c>
      <c r="JNK44" s="324">
        <v>0.4</v>
      </c>
      <c r="JNL44" s="321" t="s">
        <v>726</v>
      </c>
      <c r="JNM44" s="320" t="s">
        <v>725</v>
      </c>
      <c r="JNN44" s="321" t="s">
        <v>720</v>
      </c>
      <c r="JNO44" s="322"/>
      <c r="JNP44" s="170"/>
      <c r="JNQ44" s="170"/>
      <c r="JNR44" s="323" t="s">
        <v>20</v>
      </c>
      <c r="JNS44" s="324">
        <v>0.4</v>
      </c>
      <c r="JNT44" s="321" t="s">
        <v>726</v>
      </c>
      <c r="JNU44" s="320" t="s">
        <v>725</v>
      </c>
      <c r="JNV44" s="321" t="s">
        <v>720</v>
      </c>
      <c r="JNW44" s="322"/>
      <c r="JNX44" s="170"/>
      <c r="JNY44" s="170"/>
      <c r="JNZ44" s="323" t="s">
        <v>20</v>
      </c>
      <c r="JOA44" s="324">
        <v>0.4</v>
      </c>
      <c r="JOB44" s="321" t="s">
        <v>726</v>
      </c>
      <c r="JOC44" s="320" t="s">
        <v>725</v>
      </c>
      <c r="JOD44" s="321" t="s">
        <v>720</v>
      </c>
      <c r="JOE44" s="322"/>
      <c r="JOF44" s="170"/>
      <c r="JOG44" s="170"/>
      <c r="JOH44" s="323" t="s">
        <v>20</v>
      </c>
      <c r="JOI44" s="324">
        <v>0.4</v>
      </c>
      <c r="JOJ44" s="321" t="s">
        <v>726</v>
      </c>
      <c r="JOK44" s="320" t="s">
        <v>725</v>
      </c>
      <c r="JOL44" s="321" t="s">
        <v>720</v>
      </c>
      <c r="JOM44" s="322"/>
      <c r="JON44" s="170"/>
      <c r="JOO44" s="170"/>
      <c r="JOP44" s="323" t="s">
        <v>20</v>
      </c>
      <c r="JOQ44" s="324">
        <v>0.4</v>
      </c>
      <c r="JOR44" s="321" t="s">
        <v>726</v>
      </c>
      <c r="JOS44" s="320" t="s">
        <v>725</v>
      </c>
      <c r="JOT44" s="321" t="s">
        <v>720</v>
      </c>
      <c r="JOU44" s="322"/>
      <c r="JOV44" s="170"/>
      <c r="JOW44" s="170"/>
      <c r="JOX44" s="323" t="s">
        <v>20</v>
      </c>
      <c r="JOY44" s="324">
        <v>0.4</v>
      </c>
      <c r="JOZ44" s="321" t="s">
        <v>726</v>
      </c>
      <c r="JPA44" s="320" t="s">
        <v>725</v>
      </c>
      <c r="JPB44" s="321" t="s">
        <v>720</v>
      </c>
      <c r="JPC44" s="322"/>
      <c r="JPD44" s="170"/>
      <c r="JPE44" s="170"/>
      <c r="JPF44" s="323" t="s">
        <v>20</v>
      </c>
      <c r="JPG44" s="324">
        <v>0.4</v>
      </c>
      <c r="JPH44" s="321" t="s">
        <v>726</v>
      </c>
      <c r="JPI44" s="320" t="s">
        <v>725</v>
      </c>
      <c r="JPJ44" s="321" t="s">
        <v>720</v>
      </c>
      <c r="JPK44" s="322"/>
      <c r="JPL44" s="170"/>
      <c r="JPM44" s="170"/>
      <c r="JPN44" s="323" t="s">
        <v>20</v>
      </c>
      <c r="JPO44" s="324">
        <v>0.4</v>
      </c>
      <c r="JPP44" s="321" t="s">
        <v>726</v>
      </c>
      <c r="JPQ44" s="320" t="s">
        <v>725</v>
      </c>
      <c r="JPR44" s="321" t="s">
        <v>720</v>
      </c>
      <c r="JPS44" s="322"/>
      <c r="JPT44" s="170"/>
      <c r="JPU44" s="170"/>
      <c r="JPV44" s="323" t="s">
        <v>20</v>
      </c>
      <c r="JPW44" s="324">
        <v>0.4</v>
      </c>
      <c r="JPX44" s="321" t="s">
        <v>726</v>
      </c>
      <c r="JPY44" s="320" t="s">
        <v>725</v>
      </c>
      <c r="JPZ44" s="321" t="s">
        <v>720</v>
      </c>
      <c r="JQA44" s="322"/>
      <c r="JQB44" s="170"/>
      <c r="JQC44" s="170"/>
      <c r="JQD44" s="323" t="s">
        <v>20</v>
      </c>
      <c r="JQE44" s="324">
        <v>0.4</v>
      </c>
      <c r="JQF44" s="321" t="s">
        <v>726</v>
      </c>
      <c r="JQG44" s="320" t="s">
        <v>725</v>
      </c>
      <c r="JQH44" s="321" t="s">
        <v>720</v>
      </c>
      <c r="JQI44" s="322"/>
      <c r="JQJ44" s="170"/>
      <c r="JQK44" s="170"/>
      <c r="JQL44" s="323" t="s">
        <v>20</v>
      </c>
      <c r="JQM44" s="324">
        <v>0.4</v>
      </c>
      <c r="JQN44" s="321" t="s">
        <v>726</v>
      </c>
      <c r="JQO44" s="320" t="s">
        <v>725</v>
      </c>
      <c r="JQP44" s="321" t="s">
        <v>720</v>
      </c>
      <c r="JQQ44" s="322"/>
      <c r="JQR44" s="170"/>
      <c r="JQS44" s="170"/>
      <c r="JQT44" s="323" t="s">
        <v>20</v>
      </c>
      <c r="JQU44" s="324">
        <v>0.4</v>
      </c>
      <c r="JQV44" s="321" t="s">
        <v>726</v>
      </c>
      <c r="JQW44" s="320" t="s">
        <v>725</v>
      </c>
      <c r="JQX44" s="321" t="s">
        <v>720</v>
      </c>
      <c r="JQY44" s="322"/>
      <c r="JQZ44" s="170"/>
      <c r="JRA44" s="170"/>
      <c r="JRB44" s="323" t="s">
        <v>20</v>
      </c>
      <c r="JRC44" s="324">
        <v>0.4</v>
      </c>
      <c r="JRD44" s="321" t="s">
        <v>726</v>
      </c>
      <c r="JRE44" s="320" t="s">
        <v>725</v>
      </c>
      <c r="JRF44" s="321" t="s">
        <v>720</v>
      </c>
      <c r="JRG44" s="322"/>
      <c r="JRH44" s="170"/>
      <c r="JRI44" s="170"/>
      <c r="JRJ44" s="323" t="s">
        <v>20</v>
      </c>
      <c r="JRK44" s="324">
        <v>0.4</v>
      </c>
      <c r="JRL44" s="321" t="s">
        <v>726</v>
      </c>
      <c r="JRM44" s="320" t="s">
        <v>725</v>
      </c>
      <c r="JRN44" s="321" t="s">
        <v>720</v>
      </c>
      <c r="JRO44" s="322"/>
      <c r="JRP44" s="170"/>
      <c r="JRQ44" s="170"/>
      <c r="JRR44" s="323" t="s">
        <v>20</v>
      </c>
      <c r="JRS44" s="324">
        <v>0.4</v>
      </c>
      <c r="JRT44" s="321" t="s">
        <v>726</v>
      </c>
      <c r="JRU44" s="320" t="s">
        <v>725</v>
      </c>
      <c r="JRV44" s="321" t="s">
        <v>720</v>
      </c>
      <c r="JRW44" s="322"/>
      <c r="JRX44" s="170"/>
      <c r="JRY44" s="170"/>
      <c r="JRZ44" s="323" t="s">
        <v>20</v>
      </c>
      <c r="JSA44" s="324">
        <v>0.4</v>
      </c>
      <c r="JSB44" s="321" t="s">
        <v>726</v>
      </c>
      <c r="JSC44" s="320" t="s">
        <v>725</v>
      </c>
      <c r="JSD44" s="321" t="s">
        <v>720</v>
      </c>
      <c r="JSE44" s="322"/>
      <c r="JSF44" s="170"/>
      <c r="JSG44" s="170"/>
      <c r="JSH44" s="323" t="s">
        <v>20</v>
      </c>
      <c r="JSI44" s="324">
        <v>0.4</v>
      </c>
      <c r="JSJ44" s="321" t="s">
        <v>726</v>
      </c>
      <c r="JSK44" s="320" t="s">
        <v>725</v>
      </c>
      <c r="JSL44" s="321" t="s">
        <v>720</v>
      </c>
      <c r="JSM44" s="322"/>
      <c r="JSN44" s="170"/>
      <c r="JSO44" s="170"/>
      <c r="JSP44" s="323" t="s">
        <v>20</v>
      </c>
      <c r="JSQ44" s="324">
        <v>0.4</v>
      </c>
      <c r="JSR44" s="321" t="s">
        <v>726</v>
      </c>
      <c r="JSS44" s="320" t="s">
        <v>725</v>
      </c>
      <c r="JST44" s="321" t="s">
        <v>720</v>
      </c>
      <c r="JSU44" s="322"/>
      <c r="JSV44" s="170"/>
      <c r="JSW44" s="170"/>
      <c r="JSX44" s="323" t="s">
        <v>20</v>
      </c>
      <c r="JSY44" s="324">
        <v>0.4</v>
      </c>
      <c r="JSZ44" s="321" t="s">
        <v>726</v>
      </c>
      <c r="JTA44" s="320" t="s">
        <v>725</v>
      </c>
      <c r="JTB44" s="321" t="s">
        <v>720</v>
      </c>
      <c r="JTC44" s="322"/>
      <c r="JTD44" s="170"/>
      <c r="JTE44" s="170"/>
      <c r="JTF44" s="323" t="s">
        <v>20</v>
      </c>
      <c r="JTG44" s="324">
        <v>0.4</v>
      </c>
      <c r="JTH44" s="321" t="s">
        <v>726</v>
      </c>
      <c r="JTI44" s="320" t="s">
        <v>725</v>
      </c>
      <c r="JTJ44" s="321" t="s">
        <v>720</v>
      </c>
      <c r="JTK44" s="322"/>
      <c r="JTL44" s="170"/>
      <c r="JTM44" s="170"/>
      <c r="JTN44" s="323" t="s">
        <v>20</v>
      </c>
      <c r="JTO44" s="324">
        <v>0.4</v>
      </c>
      <c r="JTP44" s="321" t="s">
        <v>726</v>
      </c>
      <c r="JTQ44" s="320" t="s">
        <v>725</v>
      </c>
      <c r="JTR44" s="321" t="s">
        <v>720</v>
      </c>
      <c r="JTS44" s="322"/>
      <c r="JTT44" s="170"/>
      <c r="JTU44" s="170"/>
      <c r="JTV44" s="323" t="s">
        <v>20</v>
      </c>
      <c r="JTW44" s="324">
        <v>0.4</v>
      </c>
      <c r="JTX44" s="321" t="s">
        <v>726</v>
      </c>
      <c r="JTY44" s="320" t="s">
        <v>725</v>
      </c>
      <c r="JTZ44" s="321" t="s">
        <v>720</v>
      </c>
      <c r="JUA44" s="322"/>
      <c r="JUB44" s="170"/>
      <c r="JUC44" s="170"/>
      <c r="JUD44" s="323" t="s">
        <v>20</v>
      </c>
      <c r="JUE44" s="324">
        <v>0.4</v>
      </c>
      <c r="JUF44" s="321" t="s">
        <v>726</v>
      </c>
      <c r="JUG44" s="320" t="s">
        <v>725</v>
      </c>
      <c r="JUH44" s="321" t="s">
        <v>720</v>
      </c>
      <c r="JUI44" s="322"/>
      <c r="JUJ44" s="170"/>
      <c r="JUK44" s="170"/>
      <c r="JUL44" s="323" t="s">
        <v>20</v>
      </c>
      <c r="JUM44" s="324">
        <v>0.4</v>
      </c>
      <c r="JUN44" s="321" t="s">
        <v>726</v>
      </c>
      <c r="JUO44" s="320" t="s">
        <v>725</v>
      </c>
      <c r="JUP44" s="321" t="s">
        <v>720</v>
      </c>
      <c r="JUQ44" s="322"/>
      <c r="JUR44" s="170"/>
      <c r="JUS44" s="170"/>
      <c r="JUT44" s="323" t="s">
        <v>20</v>
      </c>
      <c r="JUU44" s="324">
        <v>0.4</v>
      </c>
      <c r="JUV44" s="321" t="s">
        <v>726</v>
      </c>
      <c r="JUW44" s="320" t="s">
        <v>725</v>
      </c>
      <c r="JUX44" s="321" t="s">
        <v>720</v>
      </c>
      <c r="JUY44" s="322"/>
      <c r="JUZ44" s="170"/>
      <c r="JVA44" s="170"/>
      <c r="JVB44" s="323" t="s">
        <v>20</v>
      </c>
      <c r="JVC44" s="324">
        <v>0.4</v>
      </c>
      <c r="JVD44" s="321" t="s">
        <v>726</v>
      </c>
      <c r="JVE44" s="320" t="s">
        <v>725</v>
      </c>
      <c r="JVF44" s="321" t="s">
        <v>720</v>
      </c>
      <c r="JVG44" s="322"/>
      <c r="JVH44" s="170"/>
      <c r="JVI44" s="170"/>
      <c r="JVJ44" s="323" t="s">
        <v>20</v>
      </c>
      <c r="JVK44" s="324">
        <v>0.4</v>
      </c>
      <c r="JVL44" s="321" t="s">
        <v>726</v>
      </c>
      <c r="JVM44" s="320" t="s">
        <v>725</v>
      </c>
      <c r="JVN44" s="321" t="s">
        <v>720</v>
      </c>
      <c r="JVO44" s="322"/>
      <c r="JVP44" s="170"/>
      <c r="JVQ44" s="170"/>
      <c r="JVR44" s="323" t="s">
        <v>20</v>
      </c>
      <c r="JVS44" s="324">
        <v>0.4</v>
      </c>
      <c r="JVT44" s="321" t="s">
        <v>726</v>
      </c>
      <c r="JVU44" s="320" t="s">
        <v>725</v>
      </c>
      <c r="JVV44" s="321" t="s">
        <v>720</v>
      </c>
      <c r="JVW44" s="322"/>
      <c r="JVX44" s="170"/>
      <c r="JVY44" s="170"/>
      <c r="JVZ44" s="323" t="s">
        <v>20</v>
      </c>
      <c r="JWA44" s="324">
        <v>0.4</v>
      </c>
      <c r="JWB44" s="321" t="s">
        <v>726</v>
      </c>
      <c r="JWC44" s="320" t="s">
        <v>725</v>
      </c>
      <c r="JWD44" s="321" t="s">
        <v>720</v>
      </c>
      <c r="JWE44" s="322"/>
      <c r="JWF44" s="170"/>
      <c r="JWG44" s="170"/>
      <c r="JWH44" s="323" t="s">
        <v>20</v>
      </c>
      <c r="JWI44" s="324">
        <v>0.4</v>
      </c>
      <c r="JWJ44" s="321" t="s">
        <v>726</v>
      </c>
      <c r="JWK44" s="320" t="s">
        <v>725</v>
      </c>
      <c r="JWL44" s="321" t="s">
        <v>720</v>
      </c>
      <c r="JWM44" s="322"/>
      <c r="JWN44" s="170"/>
      <c r="JWO44" s="170"/>
      <c r="JWP44" s="323" t="s">
        <v>20</v>
      </c>
      <c r="JWQ44" s="324">
        <v>0.4</v>
      </c>
      <c r="JWR44" s="321" t="s">
        <v>726</v>
      </c>
      <c r="JWS44" s="320" t="s">
        <v>725</v>
      </c>
      <c r="JWT44" s="321" t="s">
        <v>720</v>
      </c>
      <c r="JWU44" s="322"/>
      <c r="JWV44" s="170"/>
      <c r="JWW44" s="170"/>
      <c r="JWX44" s="323" t="s">
        <v>20</v>
      </c>
      <c r="JWY44" s="324">
        <v>0.4</v>
      </c>
      <c r="JWZ44" s="321" t="s">
        <v>726</v>
      </c>
      <c r="JXA44" s="320" t="s">
        <v>725</v>
      </c>
      <c r="JXB44" s="321" t="s">
        <v>720</v>
      </c>
      <c r="JXC44" s="322"/>
      <c r="JXD44" s="170"/>
      <c r="JXE44" s="170"/>
      <c r="JXF44" s="323" t="s">
        <v>20</v>
      </c>
      <c r="JXG44" s="324">
        <v>0.4</v>
      </c>
      <c r="JXH44" s="321" t="s">
        <v>726</v>
      </c>
      <c r="JXI44" s="320" t="s">
        <v>725</v>
      </c>
      <c r="JXJ44" s="321" t="s">
        <v>720</v>
      </c>
      <c r="JXK44" s="322"/>
      <c r="JXL44" s="170"/>
      <c r="JXM44" s="170"/>
      <c r="JXN44" s="323" t="s">
        <v>20</v>
      </c>
      <c r="JXO44" s="324">
        <v>0.4</v>
      </c>
      <c r="JXP44" s="321" t="s">
        <v>726</v>
      </c>
      <c r="JXQ44" s="320" t="s">
        <v>725</v>
      </c>
      <c r="JXR44" s="321" t="s">
        <v>720</v>
      </c>
      <c r="JXS44" s="322"/>
      <c r="JXT44" s="170"/>
      <c r="JXU44" s="170"/>
      <c r="JXV44" s="323" t="s">
        <v>20</v>
      </c>
      <c r="JXW44" s="324">
        <v>0.4</v>
      </c>
      <c r="JXX44" s="321" t="s">
        <v>726</v>
      </c>
      <c r="JXY44" s="320" t="s">
        <v>725</v>
      </c>
      <c r="JXZ44" s="321" t="s">
        <v>720</v>
      </c>
      <c r="JYA44" s="322"/>
      <c r="JYB44" s="170"/>
      <c r="JYC44" s="170"/>
      <c r="JYD44" s="323" t="s">
        <v>20</v>
      </c>
      <c r="JYE44" s="324">
        <v>0.4</v>
      </c>
      <c r="JYF44" s="321" t="s">
        <v>726</v>
      </c>
      <c r="JYG44" s="320" t="s">
        <v>725</v>
      </c>
      <c r="JYH44" s="321" t="s">
        <v>720</v>
      </c>
      <c r="JYI44" s="322"/>
      <c r="JYJ44" s="170"/>
      <c r="JYK44" s="170"/>
      <c r="JYL44" s="323" t="s">
        <v>20</v>
      </c>
      <c r="JYM44" s="324">
        <v>0.4</v>
      </c>
      <c r="JYN44" s="321" t="s">
        <v>726</v>
      </c>
      <c r="JYO44" s="320" t="s">
        <v>725</v>
      </c>
      <c r="JYP44" s="321" t="s">
        <v>720</v>
      </c>
      <c r="JYQ44" s="322"/>
      <c r="JYR44" s="170"/>
      <c r="JYS44" s="170"/>
      <c r="JYT44" s="323" t="s">
        <v>20</v>
      </c>
      <c r="JYU44" s="324">
        <v>0.4</v>
      </c>
      <c r="JYV44" s="321" t="s">
        <v>726</v>
      </c>
      <c r="JYW44" s="320" t="s">
        <v>725</v>
      </c>
      <c r="JYX44" s="321" t="s">
        <v>720</v>
      </c>
      <c r="JYY44" s="322"/>
      <c r="JYZ44" s="170"/>
      <c r="JZA44" s="170"/>
      <c r="JZB44" s="323" t="s">
        <v>20</v>
      </c>
      <c r="JZC44" s="324">
        <v>0.4</v>
      </c>
      <c r="JZD44" s="321" t="s">
        <v>726</v>
      </c>
      <c r="JZE44" s="320" t="s">
        <v>725</v>
      </c>
      <c r="JZF44" s="321" t="s">
        <v>720</v>
      </c>
      <c r="JZG44" s="322"/>
      <c r="JZH44" s="170"/>
      <c r="JZI44" s="170"/>
      <c r="JZJ44" s="323" t="s">
        <v>20</v>
      </c>
      <c r="JZK44" s="324">
        <v>0.4</v>
      </c>
      <c r="JZL44" s="321" t="s">
        <v>726</v>
      </c>
      <c r="JZM44" s="320" t="s">
        <v>725</v>
      </c>
      <c r="JZN44" s="321" t="s">
        <v>720</v>
      </c>
      <c r="JZO44" s="322"/>
      <c r="JZP44" s="170"/>
      <c r="JZQ44" s="170"/>
      <c r="JZR44" s="323" t="s">
        <v>20</v>
      </c>
      <c r="JZS44" s="324">
        <v>0.4</v>
      </c>
      <c r="JZT44" s="321" t="s">
        <v>726</v>
      </c>
      <c r="JZU44" s="320" t="s">
        <v>725</v>
      </c>
      <c r="JZV44" s="321" t="s">
        <v>720</v>
      </c>
      <c r="JZW44" s="322"/>
      <c r="JZX44" s="170"/>
      <c r="JZY44" s="170"/>
      <c r="JZZ44" s="323" t="s">
        <v>20</v>
      </c>
      <c r="KAA44" s="324">
        <v>0.4</v>
      </c>
      <c r="KAB44" s="321" t="s">
        <v>726</v>
      </c>
      <c r="KAC44" s="320" t="s">
        <v>725</v>
      </c>
      <c r="KAD44" s="321" t="s">
        <v>720</v>
      </c>
      <c r="KAE44" s="322"/>
      <c r="KAF44" s="170"/>
      <c r="KAG44" s="170"/>
      <c r="KAH44" s="323" t="s">
        <v>20</v>
      </c>
      <c r="KAI44" s="324">
        <v>0.4</v>
      </c>
      <c r="KAJ44" s="321" t="s">
        <v>726</v>
      </c>
      <c r="KAK44" s="320" t="s">
        <v>725</v>
      </c>
      <c r="KAL44" s="321" t="s">
        <v>720</v>
      </c>
      <c r="KAM44" s="322"/>
      <c r="KAN44" s="170"/>
      <c r="KAO44" s="170"/>
      <c r="KAP44" s="323" t="s">
        <v>20</v>
      </c>
      <c r="KAQ44" s="324">
        <v>0.4</v>
      </c>
      <c r="KAR44" s="321" t="s">
        <v>726</v>
      </c>
      <c r="KAS44" s="320" t="s">
        <v>725</v>
      </c>
      <c r="KAT44" s="321" t="s">
        <v>720</v>
      </c>
      <c r="KAU44" s="322"/>
      <c r="KAV44" s="170"/>
      <c r="KAW44" s="170"/>
      <c r="KAX44" s="323" t="s">
        <v>20</v>
      </c>
      <c r="KAY44" s="324">
        <v>0.4</v>
      </c>
      <c r="KAZ44" s="321" t="s">
        <v>726</v>
      </c>
      <c r="KBA44" s="320" t="s">
        <v>725</v>
      </c>
      <c r="KBB44" s="321" t="s">
        <v>720</v>
      </c>
      <c r="KBC44" s="322"/>
      <c r="KBD44" s="170"/>
      <c r="KBE44" s="170"/>
      <c r="KBF44" s="323" t="s">
        <v>20</v>
      </c>
      <c r="KBG44" s="324">
        <v>0.4</v>
      </c>
      <c r="KBH44" s="321" t="s">
        <v>726</v>
      </c>
      <c r="KBI44" s="320" t="s">
        <v>725</v>
      </c>
      <c r="KBJ44" s="321" t="s">
        <v>720</v>
      </c>
      <c r="KBK44" s="322"/>
      <c r="KBL44" s="170"/>
      <c r="KBM44" s="170"/>
      <c r="KBN44" s="323" t="s">
        <v>20</v>
      </c>
      <c r="KBO44" s="324">
        <v>0.4</v>
      </c>
      <c r="KBP44" s="321" t="s">
        <v>726</v>
      </c>
      <c r="KBQ44" s="320" t="s">
        <v>725</v>
      </c>
      <c r="KBR44" s="321" t="s">
        <v>720</v>
      </c>
      <c r="KBS44" s="322"/>
      <c r="KBT44" s="170"/>
      <c r="KBU44" s="170"/>
      <c r="KBV44" s="323" t="s">
        <v>20</v>
      </c>
      <c r="KBW44" s="324">
        <v>0.4</v>
      </c>
      <c r="KBX44" s="321" t="s">
        <v>726</v>
      </c>
      <c r="KBY44" s="320" t="s">
        <v>725</v>
      </c>
      <c r="KBZ44" s="321" t="s">
        <v>720</v>
      </c>
      <c r="KCA44" s="322"/>
      <c r="KCB44" s="170"/>
      <c r="KCC44" s="170"/>
      <c r="KCD44" s="323" t="s">
        <v>20</v>
      </c>
      <c r="KCE44" s="324">
        <v>0.4</v>
      </c>
      <c r="KCF44" s="321" t="s">
        <v>726</v>
      </c>
      <c r="KCG44" s="320" t="s">
        <v>725</v>
      </c>
      <c r="KCH44" s="321" t="s">
        <v>720</v>
      </c>
      <c r="KCI44" s="322"/>
      <c r="KCJ44" s="170"/>
      <c r="KCK44" s="170"/>
      <c r="KCL44" s="323" t="s">
        <v>20</v>
      </c>
      <c r="KCM44" s="324">
        <v>0.4</v>
      </c>
      <c r="KCN44" s="321" t="s">
        <v>726</v>
      </c>
      <c r="KCO44" s="320" t="s">
        <v>725</v>
      </c>
      <c r="KCP44" s="321" t="s">
        <v>720</v>
      </c>
      <c r="KCQ44" s="322"/>
      <c r="KCR44" s="170"/>
      <c r="KCS44" s="170"/>
      <c r="KCT44" s="323" t="s">
        <v>20</v>
      </c>
      <c r="KCU44" s="324">
        <v>0.4</v>
      </c>
      <c r="KCV44" s="321" t="s">
        <v>726</v>
      </c>
      <c r="KCW44" s="320" t="s">
        <v>725</v>
      </c>
      <c r="KCX44" s="321" t="s">
        <v>720</v>
      </c>
      <c r="KCY44" s="322"/>
      <c r="KCZ44" s="170"/>
      <c r="KDA44" s="170"/>
      <c r="KDB44" s="323" t="s">
        <v>20</v>
      </c>
      <c r="KDC44" s="324">
        <v>0.4</v>
      </c>
      <c r="KDD44" s="321" t="s">
        <v>726</v>
      </c>
      <c r="KDE44" s="320" t="s">
        <v>725</v>
      </c>
      <c r="KDF44" s="321" t="s">
        <v>720</v>
      </c>
      <c r="KDG44" s="322"/>
      <c r="KDH44" s="170"/>
      <c r="KDI44" s="170"/>
      <c r="KDJ44" s="323" t="s">
        <v>20</v>
      </c>
      <c r="KDK44" s="324">
        <v>0.4</v>
      </c>
      <c r="KDL44" s="321" t="s">
        <v>726</v>
      </c>
      <c r="KDM44" s="320" t="s">
        <v>725</v>
      </c>
      <c r="KDN44" s="321" t="s">
        <v>720</v>
      </c>
      <c r="KDO44" s="322"/>
      <c r="KDP44" s="170"/>
      <c r="KDQ44" s="170"/>
      <c r="KDR44" s="323" t="s">
        <v>20</v>
      </c>
      <c r="KDS44" s="324">
        <v>0.4</v>
      </c>
      <c r="KDT44" s="321" t="s">
        <v>726</v>
      </c>
      <c r="KDU44" s="320" t="s">
        <v>725</v>
      </c>
      <c r="KDV44" s="321" t="s">
        <v>720</v>
      </c>
      <c r="KDW44" s="322"/>
      <c r="KDX44" s="170"/>
      <c r="KDY44" s="170"/>
      <c r="KDZ44" s="323" t="s">
        <v>20</v>
      </c>
      <c r="KEA44" s="324">
        <v>0.4</v>
      </c>
      <c r="KEB44" s="321" t="s">
        <v>726</v>
      </c>
      <c r="KEC44" s="320" t="s">
        <v>725</v>
      </c>
      <c r="KED44" s="321" t="s">
        <v>720</v>
      </c>
      <c r="KEE44" s="322"/>
      <c r="KEF44" s="170"/>
      <c r="KEG44" s="170"/>
      <c r="KEH44" s="323" t="s">
        <v>20</v>
      </c>
      <c r="KEI44" s="324">
        <v>0.4</v>
      </c>
      <c r="KEJ44" s="321" t="s">
        <v>726</v>
      </c>
      <c r="KEK44" s="320" t="s">
        <v>725</v>
      </c>
      <c r="KEL44" s="321" t="s">
        <v>720</v>
      </c>
      <c r="KEM44" s="322"/>
      <c r="KEN44" s="170"/>
      <c r="KEO44" s="170"/>
      <c r="KEP44" s="323" t="s">
        <v>20</v>
      </c>
      <c r="KEQ44" s="324">
        <v>0.4</v>
      </c>
      <c r="KER44" s="321" t="s">
        <v>726</v>
      </c>
      <c r="KES44" s="320" t="s">
        <v>725</v>
      </c>
      <c r="KET44" s="321" t="s">
        <v>720</v>
      </c>
      <c r="KEU44" s="322"/>
      <c r="KEV44" s="170"/>
      <c r="KEW44" s="170"/>
      <c r="KEX44" s="323" t="s">
        <v>20</v>
      </c>
      <c r="KEY44" s="324">
        <v>0.4</v>
      </c>
      <c r="KEZ44" s="321" t="s">
        <v>726</v>
      </c>
      <c r="KFA44" s="320" t="s">
        <v>725</v>
      </c>
      <c r="KFB44" s="321" t="s">
        <v>720</v>
      </c>
      <c r="KFC44" s="322"/>
      <c r="KFD44" s="170"/>
      <c r="KFE44" s="170"/>
      <c r="KFF44" s="323" t="s">
        <v>20</v>
      </c>
      <c r="KFG44" s="324">
        <v>0.4</v>
      </c>
      <c r="KFH44" s="321" t="s">
        <v>726</v>
      </c>
      <c r="KFI44" s="320" t="s">
        <v>725</v>
      </c>
      <c r="KFJ44" s="321" t="s">
        <v>720</v>
      </c>
      <c r="KFK44" s="322"/>
      <c r="KFL44" s="170"/>
      <c r="KFM44" s="170"/>
      <c r="KFN44" s="323" t="s">
        <v>20</v>
      </c>
      <c r="KFO44" s="324">
        <v>0.4</v>
      </c>
      <c r="KFP44" s="321" t="s">
        <v>726</v>
      </c>
      <c r="KFQ44" s="320" t="s">
        <v>725</v>
      </c>
      <c r="KFR44" s="321" t="s">
        <v>720</v>
      </c>
      <c r="KFS44" s="322"/>
      <c r="KFT44" s="170"/>
      <c r="KFU44" s="170"/>
      <c r="KFV44" s="323" t="s">
        <v>20</v>
      </c>
      <c r="KFW44" s="324">
        <v>0.4</v>
      </c>
      <c r="KFX44" s="321" t="s">
        <v>726</v>
      </c>
      <c r="KFY44" s="320" t="s">
        <v>725</v>
      </c>
      <c r="KFZ44" s="321" t="s">
        <v>720</v>
      </c>
      <c r="KGA44" s="322"/>
      <c r="KGB44" s="170"/>
      <c r="KGC44" s="170"/>
      <c r="KGD44" s="323" t="s">
        <v>20</v>
      </c>
      <c r="KGE44" s="324">
        <v>0.4</v>
      </c>
      <c r="KGF44" s="321" t="s">
        <v>726</v>
      </c>
      <c r="KGG44" s="320" t="s">
        <v>725</v>
      </c>
      <c r="KGH44" s="321" t="s">
        <v>720</v>
      </c>
      <c r="KGI44" s="322"/>
      <c r="KGJ44" s="170"/>
      <c r="KGK44" s="170"/>
      <c r="KGL44" s="323" t="s">
        <v>20</v>
      </c>
      <c r="KGM44" s="324">
        <v>0.4</v>
      </c>
      <c r="KGN44" s="321" t="s">
        <v>726</v>
      </c>
      <c r="KGO44" s="320" t="s">
        <v>725</v>
      </c>
      <c r="KGP44" s="321" t="s">
        <v>720</v>
      </c>
      <c r="KGQ44" s="322"/>
      <c r="KGR44" s="170"/>
      <c r="KGS44" s="170"/>
      <c r="KGT44" s="323" t="s">
        <v>20</v>
      </c>
      <c r="KGU44" s="324">
        <v>0.4</v>
      </c>
      <c r="KGV44" s="321" t="s">
        <v>726</v>
      </c>
      <c r="KGW44" s="320" t="s">
        <v>725</v>
      </c>
      <c r="KGX44" s="321" t="s">
        <v>720</v>
      </c>
      <c r="KGY44" s="322"/>
      <c r="KGZ44" s="170"/>
      <c r="KHA44" s="170"/>
      <c r="KHB44" s="323" t="s">
        <v>20</v>
      </c>
      <c r="KHC44" s="324">
        <v>0.4</v>
      </c>
      <c r="KHD44" s="321" t="s">
        <v>726</v>
      </c>
      <c r="KHE44" s="320" t="s">
        <v>725</v>
      </c>
      <c r="KHF44" s="321" t="s">
        <v>720</v>
      </c>
      <c r="KHG44" s="322"/>
      <c r="KHH44" s="170"/>
      <c r="KHI44" s="170"/>
      <c r="KHJ44" s="323" t="s">
        <v>20</v>
      </c>
      <c r="KHK44" s="324">
        <v>0.4</v>
      </c>
      <c r="KHL44" s="321" t="s">
        <v>726</v>
      </c>
      <c r="KHM44" s="320" t="s">
        <v>725</v>
      </c>
      <c r="KHN44" s="321" t="s">
        <v>720</v>
      </c>
      <c r="KHO44" s="322"/>
      <c r="KHP44" s="170"/>
      <c r="KHQ44" s="170"/>
      <c r="KHR44" s="323" t="s">
        <v>20</v>
      </c>
      <c r="KHS44" s="324">
        <v>0.4</v>
      </c>
      <c r="KHT44" s="321" t="s">
        <v>726</v>
      </c>
      <c r="KHU44" s="320" t="s">
        <v>725</v>
      </c>
      <c r="KHV44" s="321" t="s">
        <v>720</v>
      </c>
      <c r="KHW44" s="322"/>
      <c r="KHX44" s="170"/>
      <c r="KHY44" s="170"/>
      <c r="KHZ44" s="323" t="s">
        <v>20</v>
      </c>
      <c r="KIA44" s="324">
        <v>0.4</v>
      </c>
      <c r="KIB44" s="321" t="s">
        <v>726</v>
      </c>
      <c r="KIC44" s="320" t="s">
        <v>725</v>
      </c>
      <c r="KID44" s="321" t="s">
        <v>720</v>
      </c>
      <c r="KIE44" s="322"/>
      <c r="KIF44" s="170"/>
      <c r="KIG44" s="170"/>
      <c r="KIH44" s="323" t="s">
        <v>20</v>
      </c>
      <c r="KII44" s="324">
        <v>0.4</v>
      </c>
      <c r="KIJ44" s="321" t="s">
        <v>726</v>
      </c>
      <c r="KIK44" s="320" t="s">
        <v>725</v>
      </c>
      <c r="KIL44" s="321" t="s">
        <v>720</v>
      </c>
      <c r="KIM44" s="322"/>
      <c r="KIN44" s="170"/>
      <c r="KIO44" s="170"/>
      <c r="KIP44" s="323" t="s">
        <v>20</v>
      </c>
      <c r="KIQ44" s="324">
        <v>0.4</v>
      </c>
      <c r="KIR44" s="321" t="s">
        <v>726</v>
      </c>
      <c r="KIS44" s="320" t="s">
        <v>725</v>
      </c>
      <c r="KIT44" s="321" t="s">
        <v>720</v>
      </c>
      <c r="KIU44" s="322"/>
      <c r="KIV44" s="170"/>
      <c r="KIW44" s="170"/>
      <c r="KIX44" s="323" t="s">
        <v>20</v>
      </c>
      <c r="KIY44" s="324">
        <v>0.4</v>
      </c>
      <c r="KIZ44" s="321" t="s">
        <v>726</v>
      </c>
      <c r="KJA44" s="320" t="s">
        <v>725</v>
      </c>
      <c r="KJB44" s="321" t="s">
        <v>720</v>
      </c>
      <c r="KJC44" s="322"/>
      <c r="KJD44" s="170"/>
      <c r="KJE44" s="170"/>
      <c r="KJF44" s="323" t="s">
        <v>20</v>
      </c>
      <c r="KJG44" s="324">
        <v>0.4</v>
      </c>
      <c r="KJH44" s="321" t="s">
        <v>726</v>
      </c>
      <c r="KJI44" s="320" t="s">
        <v>725</v>
      </c>
      <c r="KJJ44" s="321" t="s">
        <v>720</v>
      </c>
      <c r="KJK44" s="322"/>
      <c r="KJL44" s="170"/>
      <c r="KJM44" s="170"/>
      <c r="KJN44" s="323" t="s">
        <v>20</v>
      </c>
      <c r="KJO44" s="324">
        <v>0.4</v>
      </c>
      <c r="KJP44" s="321" t="s">
        <v>726</v>
      </c>
      <c r="KJQ44" s="320" t="s">
        <v>725</v>
      </c>
      <c r="KJR44" s="321" t="s">
        <v>720</v>
      </c>
      <c r="KJS44" s="322"/>
      <c r="KJT44" s="170"/>
      <c r="KJU44" s="170"/>
      <c r="KJV44" s="323" t="s">
        <v>20</v>
      </c>
      <c r="KJW44" s="324">
        <v>0.4</v>
      </c>
      <c r="KJX44" s="321" t="s">
        <v>726</v>
      </c>
      <c r="KJY44" s="320" t="s">
        <v>725</v>
      </c>
      <c r="KJZ44" s="321" t="s">
        <v>720</v>
      </c>
      <c r="KKA44" s="322"/>
      <c r="KKB44" s="170"/>
      <c r="KKC44" s="170"/>
      <c r="KKD44" s="323" t="s">
        <v>20</v>
      </c>
      <c r="KKE44" s="324">
        <v>0.4</v>
      </c>
      <c r="KKF44" s="321" t="s">
        <v>726</v>
      </c>
      <c r="KKG44" s="320" t="s">
        <v>725</v>
      </c>
      <c r="KKH44" s="321" t="s">
        <v>720</v>
      </c>
      <c r="KKI44" s="322"/>
      <c r="KKJ44" s="170"/>
      <c r="KKK44" s="170"/>
      <c r="KKL44" s="323" t="s">
        <v>20</v>
      </c>
      <c r="KKM44" s="324">
        <v>0.4</v>
      </c>
      <c r="KKN44" s="321" t="s">
        <v>726</v>
      </c>
      <c r="KKO44" s="320" t="s">
        <v>725</v>
      </c>
      <c r="KKP44" s="321" t="s">
        <v>720</v>
      </c>
      <c r="KKQ44" s="322"/>
      <c r="KKR44" s="170"/>
      <c r="KKS44" s="170"/>
      <c r="KKT44" s="323" t="s">
        <v>20</v>
      </c>
      <c r="KKU44" s="324">
        <v>0.4</v>
      </c>
      <c r="KKV44" s="321" t="s">
        <v>726</v>
      </c>
      <c r="KKW44" s="320" t="s">
        <v>725</v>
      </c>
      <c r="KKX44" s="321" t="s">
        <v>720</v>
      </c>
      <c r="KKY44" s="322"/>
      <c r="KKZ44" s="170"/>
      <c r="KLA44" s="170"/>
      <c r="KLB44" s="323" t="s">
        <v>20</v>
      </c>
      <c r="KLC44" s="324">
        <v>0.4</v>
      </c>
      <c r="KLD44" s="321" t="s">
        <v>726</v>
      </c>
      <c r="KLE44" s="320" t="s">
        <v>725</v>
      </c>
      <c r="KLF44" s="321" t="s">
        <v>720</v>
      </c>
      <c r="KLG44" s="322"/>
      <c r="KLH44" s="170"/>
      <c r="KLI44" s="170"/>
      <c r="KLJ44" s="323" t="s">
        <v>20</v>
      </c>
      <c r="KLK44" s="324">
        <v>0.4</v>
      </c>
      <c r="KLL44" s="321" t="s">
        <v>726</v>
      </c>
      <c r="KLM44" s="320" t="s">
        <v>725</v>
      </c>
      <c r="KLN44" s="321" t="s">
        <v>720</v>
      </c>
      <c r="KLO44" s="322"/>
      <c r="KLP44" s="170"/>
      <c r="KLQ44" s="170"/>
      <c r="KLR44" s="323" t="s">
        <v>20</v>
      </c>
      <c r="KLS44" s="324">
        <v>0.4</v>
      </c>
      <c r="KLT44" s="321" t="s">
        <v>726</v>
      </c>
      <c r="KLU44" s="320" t="s">
        <v>725</v>
      </c>
      <c r="KLV44" s="321" t="s">
        <v>720</v>
      </c>
      <c r="KLW44" s="322"/>
      <c r="KLX44" s="170"/>
      <c r="KLY44" s="170"/>
      <c r="KLZ44" s="323" t="s">
        <v>20</v>
      </c>
      <c r="KMA44" s="324">
        <v>0.4</v>
      </c>
      <c r="KMB44" s="321" t="s">
        <v>726</v>
      </c>
      <c r="KMC44" s="320" t="s">
        <v>725</v>
      </c>
      <c r="KMD44" s="321" t="s">
        <v>720</v>
      </c>
      <c r="KME44" s="322"/>
      <c r="KMF44" s="170"/>
      <c r="KMG44" s="170"/>
      <c r="KMH44" s="323" t="s">
        <v>20</v>
      </c>
      <c r="KMI44" s="324">
        <v>0.4</v>
      </c>
      <c r="KMJ44" s="321" t="s">
        <v>726</v>
      </c>
      <c r="KMK44" s="320" t="s">
        <v>725</v>
      </c>
      <c r="KML44" s="321" t="s">
        <v>720</v>
      </c>
      <c r="KMM44" s="322"/>
      <c r="KMN44" s="170"/>
      <c r="KMO44" s="170"/>
      <c r="KMP44" s="323" t="s">
        <v>20</v>
      </c>
      <c r="KMQ44" s="324">
        <v>0.4</v>
      </c>
      <c r="KMR44" s="321" t="s">
        <v>726</v>
      </c>
      <c r="KMS44" s="320" t="s">
        <v>725</v>
      </c>
      <c r="KMT44" s="321" t="s">
        <v>720</v>
      </c>
      <c r="KMU44" s="322"/>
      <c r="KMV44" s="170"/>
      <c r="KMW44" s="170"/>
      <c r="KMX44" s="323" t="s">
        <v>20</v>
      </c>
      <c r="KMY44" s="324">
        <v>0.4</v>
      </c>
      <c r="KMZ44" s="321" t="s">
        <v>726</v>
      </c>
      <c r="KNA44" s="320" t="s">
        <v>725</v>
      </c>
      <c r="KNB44" s="321" t="s">
        <v>720</v>
      </c>
      <c r="KNC44" s="322"/>
      <c r="KND44" s="170"/>
      <c r="KNE44" s="170"/>
      <c r="KNF44" s="323" t="s">
        <v>20</v>
      </c>
      <c r="KNG44" s="324">
        <v>0.4</v>
      </c>
      <c r="KNH44" s="321" t="s">
        <v>726</v>
      </c>
      <c r="KNI44" s="320" t="s">
        <v>725</v>
      </c>
      <c r="KNJ44" s="321" t="s">
        <v>720</v>
      </c>
      <c r="KNK44" s="322"/>
      <c r="KNL44" s="170"/>
      <c r="KNM44" s="170"/>
      <c r="KNN44" s="323" t="s">
        <v>20</v>
      </c>
      <c r="KNO44" s="324">
        <v>0.4</v>
      </c>
      <c r="KNP44" s="321" t="s">
        <v>726</v>
      </c>
      <c r="KNQ44" s="320" t="s">
        <v>725</v>
      </c>
      <c r="KNR44" s="321" t="s">
        <v>720</v>
      </c>
      <c r="KNS44" s="322"/>
      <c r="KNT44" s="170"/>
      <c r="KNU44" s="170"/>
      <c r="KNV44" s="323" t="s">
        <v>20</v>
      </c>
      <c r="KNW44" s="324">
        <v>0.4</v>
      </c>
      <c r="KNX44" s="321" t="s">
        <v>726</v>
      </c>
      <c r="KNY44" s="320" t="s">
        <v>725</v>
      </c>
      <c r="KNZ44" s="321" t="s">
        <v>720</v>
      </c>
      <c r="KOA44" s="322"/>
      <c r="KOB44" s="170"/>
      <c r="KOC44" s="170"/>
      <c r="KOD44" s="323" t="s">
        <v>20</v>
      </c>
      <c r="KOE44" s="324">
        <v>0.4</v>
      </c>
      <c r="KOF44" s="321" t="s">
        <v>726</v>
      </c>
      <c r="KOG44" s="320" t="s">
        <v>725</v>
      </c>
      <c r="KOH44" s="321" t="s">
        <v>720</v>
      </c>
      <c r="KOI44" s="322"/>
      <c r="KOJ44" s="170"/>
      <c r="KOK44" s="170"/>
      <c r="KOL44" s="323" t="s">
        <v>20</v>
      </c>
      <c r="KOM44" s="324">
        <v>0.4</v>
      </c>
      <c r="KON44" s="321" t="s">
        <v>726</v>
      </c>
      <c r="KOO44" s="320" t="s">
        <v>725</v>
      </c>
      <c r="KOP44" s="321" t="s">
        <v>720</v>
      </c>
      <c r="KOQ44" s="322"/>
      <c r="KOR44" s="170"/>
      <c r="KOS44" s="170"/>
      <c r="KOT44" s="323" t="s">
        <v>20</v>
      </c>
      <c r="KOU44" s="324">
        <v>0.4</v>
      </c>
      <c r="KOV44" s="321" t="s">
        <v>726</v>
      </c>
      <c r="KOW44" s="320" t="s">
        <v>725</v>
      </c>
      <c r="KOX44" s="321" t="s">
        <v>720</v>
      </c>
      <c r="KOY44" s="322"/>
      <c r="KOZ44" s="170"/>
      <c r="KPA44" s="170"/>
      <c r="KPB44" s="323" t="s">
        <v>20</v>
      </c>
      <c r="KPC44" s="324">
        <v>0.4</v>
      </c>
      <c r="KPD44" s="321" t="s">
        <v>726</v>
      </c>
      <c r="KPE44" s="320" t="s">
        <v>725</v>
      </c>
      <c r="KPF44" s="321" t="s">
        <v>720</v>
      </c>
      <c r="KPG44" s="322"/>
      <c r="KPH44" s="170"/>
      <c r="KPI44" s="170"/>
      <c r="KPJ44" s="323" t="s">
        <v>20</v>
      </c>
      <c r="KPK44" s="324">
        <v>0.4</v>
      </c>
      <c r="KPL44" s="321" t="s">
        <v>726</v>
      </c>
      <c r="KPM44" s="320" t="s">
        <v>725</v>
      </c>
      <c r="KPN44" s="321" t="s">
        <v>720</v>
      </c>
      <c r="KPO44" s="322"/>
      <c r="KPP44" s="170"/>
      <c r="KPQ44" s="170"/>
      <c r="KPR44" s="323" t="s">
        <v>20</v>
      </c>
      <c r="KPS44" s="324">
        <v>0.4</v>
      </c>
      <c r="KPT44" s="321" t="s">
        <v>726</v>
      </c>
      <c r="KPU44" s="320" t="s">
        <v>725</v>
      </c>
      <c r="KPV44" s="321" t="s">
        <v>720</v>
      </c>
      <c r="KPW44" s="322"/>
      <c r="KPX44" s="170"/>
      <c r="KPY44" s="170"/>
      <c r="KPZ44" s="323" t="s">
        <v>20</v>
      </c>
      <c r="KQA44" s="324">
        <v>0.4</v>
      </c>
      <c r="KQB44" s="321" t="s">
        <v>726</v>
      </c>
      <c r="KQC44" s="320" t="s">
        <v>725</v>
      </c>
      <c r="KQD44" s="321" t="s">
        <v>720</v>
      </c>
      <c r="KQE44" s="322"/>
      <c r="KQF44" s="170"/>
      <c r="KQG44" s="170"/>
      <c r="KQH44" s="323" t="s">
        <v>20</v>
      </c>
      <c r="KQI44" s="324">
        <v>0.4</v>
      </c>
      <c r="KQJ44" s="321" t="s">
        <v>726</v>
      </c>
      <c r="KQK44" s="320" t="s">
        <v>725</v>
      </c>
      <c r="KQL44" s="321" t="s">
        <v>720</v>
      </c>
      <c r="KQM44" s="322"/>
      <c r="KQN44" s="170"/>
      <c r="KQO44" s="170"/>
      <c r="KQP44" s="323" t="s">
        <v>20</v>
      </c>
      <c r="KQQ44" s="324">
        <v>0.4</v>
      </c>
      <c r="KQR44" s="321" t="s">
        <v>726</v>
      </c>
      <c r="KQS44" s="320" t="s">
        <v>725</v>
      </c>
      <c r="KQT44" s="321" t="s">
        <v>720</v>
      </c>
      <c r="KQU44" s="322"/>
      <c r="KQV44" s="170"/>
      <c r="KQW44" s="170"/>
      <c r="KQX44" s="323" t="s">
        <v>20</v>
      </c>
      <c r="KQY44" s="324">
        <v>0.4</v>
      </c>
      <c r="KQZ44" s="321" t="s">
        <v>726</v>
      </c>
      <c r="KRA44" s="320" t="s">
        <v>725</v>
      </c>
      <c r="KRB44" s="321" t="s">
        <v>720</v>
      </c>
      <c r="KRC44" s="322"/>
      <c r="KRD44" s="170"/>
      <c r="KRE44" s="170"/>
      <c r="KRF44" s="323" t="s">
        <v>20</v>
      </c>
      <c r="KRG44" s="324">
        <v>0.4</v>
      </c>
      <c r="KRH44" s="321" t="s">
        <v>726</v>
      </c>
      <c r="KRI44" s="320" t="s">
        <v>725</v>
      </c>
      <c r="KRJ44" s="321" t="s">
        <v>720</v>
      </c>
      <c r="KRK44" s="322"/>
      <c r="KRL44" s="170"/>
      <c r="KRM44" s="170"/>
      <c r="KRN44" s="323" t="s">
        <v>20</v>
      </c>
      <c r="KRO44" s="324">
        <v>0.4</v>
      </c>
      <c r="KRP44" s="321" t="s">
        <v>726</v>
      </c>
      <c r="KRQ44" s="320" t="s">
        <v>725</v>
      </c>
      <c r="KRR44" s="321" t="s">
        <v>720</v>
      </c>
      <c r="KRS44" s="322"/>
      <c r="KRT44" s="170"/>
      <c r="KRU44" s="170"/>
      <c r="KRV44" s="323" t="s">
        <v>20</v>
      </c>
      <c r="KRW44" s="324">
        <v>0.4</v>
      </c>
      <c r="KRX44" s="321" t="s">
        <v>726</v>
      </c>
      <c r="KRY44" s="320" t="s">
        <v>725</v>
      </c>
      <c r="KRZ44" s="321" t="s">
        <v>720</v>
      </c>
      <c r="KSA44" s="322"/>
      <c r="KSB44" s="170"/>
      <c r="KSC44" s="170"/>
      <c r="KSD44" s="323" t="s">
        <v>20</v>
      </c>
      <c r="KSE44" s="324">
        <v>0.4</v>
      </c>
      <c r="KSF44" s="321" t="s">
        <v>726</v>
      </c>
      <c r="KSG44" s="320" t="s">
        <v>725</v>
      </c>
      <c r="KSH44" s="321" t="s">
        <v>720</v>
      </c>
      <c r="KSI44" s="322"/>
      <c r="KSJ44" s="170"/>
      <c r="KSK44" s="170"/>
      <c r="KSL44" s="323" t="s">
        <v>20</v>
      </c>
      <c r="KSM44" s="324">
        <v>0.4</v>
      </c>
      <c r="KSN44" s="321" t="s">
        <v>726</v>
      </c>
      <c r="KSO44" s="320" t="s">
        <v>725</v>
      </c>
      <c r="KSP44" s="321" t="s">
        <v>720</v>
      </c>
      <c r="KSQ44" s="322"/>
      <c r="KSR44" s="170"/>
      <c r="KSS44" s="170"/>
      <c r="KST44" s="323" t="s">
        <v>20</v>
      </c>
      <c r="KSU44" s="324">
        <v>0.4</v>
      </c>
      <c r="KSV44" s="321" t="s">
        <v>726</v>
      </c>
      <c r="KSW44" s="320" t="s">
        <v>725</v>
      </c>
      <c r="KSX44" s="321" t="s">
        <v>720</v>
      </c>
      <c r="KSY44" s="322"/>
      <c r="KSZ44" s="170"/>
      <c r="KTA44" s="170"/>
      <c r="KTB44" s="323" t="s">
        <v>20</v>
      </c>
      <c r="KTC44" s="324">
        <v>0.4</v>
      </c>
      <c r="KTD44" s="321" t="s">
        <v>726</v>
      </c>
      <c r="KTE44" s="320" t="s">
        <v>725</v>
      </c>
      <c r="KTF44" s="321" t="s">
        <v>720</v>
      </c>
      <c r="KTG44" s="322"/>
      <c r="KTH44" s="170"/>
      <c r="KTI44" s="170"/>
      <c r="KTJ44" s="323" t="s">
        <v>20</v>
      </c>
      <c r="KTK44" s="324">
        <v>0.4</v>
      </c>
      <c r="KTL44" s="321" t="s">
        <v>726</v>
      </c>
      <c r="KTM44" s="320" t="s">
        <v>725</v>
      </c>
      <c r="KTN44" s="321" t="s">
        <v>720</v>
      </c>
      <c r="KTO44" s="322"/>
      <c r="KTP44" s="170"/>
      <c r="KTQ44" s="170"/>
      <c r="KTR44" s="323" t="s">
        <v>20</v>
      </c>
      <c r="KTS44" s="324">
        <v>0.4</v>
      </c>
      <c r="KTT44" s="321" t="s">
        <v>726</v>
      </c>
      <c r="KTU44" s="320" t="s">
        <v>725</v>
      </c>
      <c r="KTV44" s="321" t="s">
        <v>720</v>
      </c>
      <c r="KTW44" s="322"/>
      <c r="KTX44" s="170"/>
      <c r="KTY44" s="170"/>
      <c r="KTZ44" s="323" t="s">
        <v>20</v>
      </c>
      <c r="KUA44" s="324">
        <v>0.4</v>
      </c>
      <c r="KUB44" s="321" t="s">
        <v>726</v>
      </c>
      <c r="KUC44" s="320" t="s">
        <v>725</v>
      </c>
      <c r="KUD44" s="321" t="s">
        <v>720</v>
      </c>
      <c r="KUE44" s="322"/>
      <c r="KUF44" s="170"/>
      <c r="KUG44" s="170"/>
      <c r="KUH44" s="323" t="s">
        <v>20</v>
      </c>
      <c r="KUI44" s="324">
        <v>0.4</v>
      </c>
      <c r="KUJ44" s="321" t="s">
        <v>726</v>
      </c>
      <c r="KUK44" s="320" t="s">
        <v>725</v>
      </c>
      <c r="KUL44" s="321" t="s">
        <v>720</v>
      </c>
      <c r="KUM44" s="322"/>
      <c r="KUN44" s="170"/>
      <c r="KUO44" s="170"/>
      <c r="KUP44" s="323" t="s">
        <v>20</v>
      </c>
      <c r="KUQ44" s="324">
        <v>0.4</v>
      </c>
      <c r="KUR44" s="321" t="s">
        <v>726</v>
      </c>
      <c r="KUS44" s="320" t="s">
        <v>725</v>
      </c>
      <c r="KUT44" s="321" t="s">
        <v>720</v>
      </c>
      <c r="KUU44" s="322"/>
      <c r="KUV44" s="170"/>
      <c r="KUW44" s="170"/>
      <c r="KUX44" s="323" t="s">
        <v>20</v>
      </c>
      <c r="KUY44" s="324">
        <v>0.4</v>
      </c>
      <c r="KUZ44" s="321" t="s">
        <v>726</v>
      </c>
      <c r="KVA44" s="320" t="s">
        <v>725</v>
      </c>
      <c r="KVB44" s="321" t="s">
        <v>720</v>
      </c>
      <c r="KVC44" s="322"/>
      <c r="KVD44" s="170"/>
      <c r="KVE44" s="170"/>
      <c r="KVF44" s="323" t="s">
        <v>20</v>
      </c>
      <c r="KVG44" s="324">
        <v>0.4</v>
      </c>
      <c r="KVH44" s="321" t="s">
        <v>726</v>
      </c>
      <c r="KVI44" s="320" t="s">
        <v>725</v>
      </c>
      <c r="KVJ44" s="321" t="s">
        <v>720</v>
      </c>
      <c r="KVK44" s="322"/>
      <c r="KVL44" s="170"/>
      <c r="KVM44" s="170"/>
      <c r="KVN44" s="323" t="s">
        <v>20</v>
      </c>
      <c r="KVO44" s="324">
        <v>0.4</v>
      </c>
      <c r="KVP44" s="321" t="s">
        <v>726</v>
      </c>
      <c r="KVQ44" s="320" t="s">
        <v>725</v>
      </c>
      <c r="KVR44" s="321" t="s">
        <v>720</v>
      </c>
      <c r="KVS44" s="322"/>
      <c r="KVT44" s="170"/>
      <c r="KVU44" s="170"/>
      <c r="KVV44" s="323" t="s">
        <v>20</v>
      </c>
      <c r="KVW44" s="324">
        <v>0.4</v>
      </c>
      <c r="KVX44" s="321" t="s">
        <v>726</v>
      </c>
      <c r="KVY44" s="320" t="s">
        <v>725</v>
      </c>
      <c r="KVZ44" s="321" t="s">
        <v>720</v>
      </c>
      <c r="KWA44" s="322"/>
      <c r="KWB44" s="170"/>
      <c r="KWC44" s="170"/>
      <c r="KWD44" s="323" t="s">
        <v>20</v>
      </c>
      <c r="KWE44" s="324">
        <v>0.4</v>
      </c>
      <c r="KWF44" s="321" t="s">
        <v>726</v>
      </c>
      <c r="KWG44" s="320" t="s">
        <v>725</v>
      </c>
      <c r="KWH44" s="321" t="s">
        <v>720</v>
      </c>
      <c r="KWI44" s="322"/>
      <c r="KWJ44" s="170"/>
      <c r="KWK44" s="170"/>
      <c r="KWL44" s="323" t="s">
        <v>20</v>
      </c>
      <c r="KWM44" s="324">
        <v>0.4</v>
      </c>
      <c r="KWN44" s="321" t="s">
        <v>726</v>
      </c>
      <c r="KWO44" s="320" t="s">
        <v>725</v>
      </c>
      <c r="KWP44" s="321" t="s">
        <v>720</v>
      </c>
      <c r="KWQ44" s="322"/>
      <c r="KWR44" s="170"/>
      <c r="KWS44" s="170"/>
      <c r="KWT44" s="323" t="s">
        <v>20</v>
      </c>
      <c r="KWU44" s="324">
        <v>0.4</v>
      </c>
      <c r="KWV44" s="321" t="s">
        <v>726</v>
      </c>
      <c r="KWW44" s="320" t="s">
        <v>725</v>
      </c>
      <c r="KWX44" s="321" t="s">
        <v>720</v>
      </c>
      <c r="KWY44" s="322"/>
      <c r="KWZ44" s="170"/>
      <c r="KXA44" s="170"/>
      <c r="KXB44" s="323" t="s">
        <v>20</v>
      </c>
      <c r="KXC44" s="324">
        <v>0.4</v>
      </c>
      <c r="KXD44" s="321" t="s">
        <v>726</v>
      </c>
      <c r="KXE44" s="320" t="s">
        <v>725</v>
      </c>
      <c r="KXF44" s="321" t="s">
        <v>720</v>
      </c>
      <c r="KXG44" s="322"/>
      <c r="KXH44" s="170"/>
      <c r="KXI44" s="170"/>
      <c r="KXJ44" s="323" t="s">
        <v>20</v>
      </c>
      <c r="KXK44" s="324">
        <v>0.4</v>
      </c>
      <c r="KXL44" s="321" t="s">
        <v>726</v>
      </c>
      <c r="KXM44" s="320" t="s">
        <v>725</v>
      </c>
      <c r="KXN44" s="321" t="s">
        <v>720</v>
      </c>
      <c r="KXO44" s="322"/>
      <c r="KXP44" s="170"/>
      <c r="KXQ44" s="170"/>
      <c r="KXR44" s="323" t="s">
        <v>20</v>
      </c>
      <c r="KXS44" s="324">
        <v>0.4</v>
      </c>
      <c r="KXT44" s="321" t="s">
        <v>726</v>
      </c>
      <c r="KXU44" s="320" t="s">
        <v>725</v>
      </c>
      <c r="KXV44" s="321" t="s">
        <v>720</v>
      </c>
      <c r="KXW44" s="322"/>
      <c r="KXX44" s="170"/>
      <c r="KXY44" s="170"/>
      <c r="KXZ44" s="323" t="s">
        <v>20</v>
      </c>
      <c r="KYA44" s="324">
        <v>0.4</v>
      </c>
      <c r="KYB44" s="321" t="s">
        <v>726</v>
      </c>
      <c r="KYC44" s="320" t="s">
        <v>725</v>
      </c>
      <c r="KYD44" s="321" t="s">
        <v>720</v>
      </c>
      <c r="KYE44" s="322"/>
      <c r="KYF44" s="170"/>
      <c r="KYG44" s="170"/>
      <c r="KYH44" s="323" t="s">
        <v>20</v>
      </c>
      <c r="KYI44" s="324">
        <v>0.4</v>
      </c>
      <c r="KYJ44" s="321" t="s">
        <v>726</v>
      </c>
      <c r="KYK44" s="320" t="s">
        <v>725</v>
      </c>
      <c r="KYL44" s="321" t="s">
        <v>720</v>
      </c>
      <c r="KYM44" s="322"/>
      <c r="KYN44" s="170"/>
      <c r="KYO44" s="170"/>
      <c r="KYP44" s="323" t="s">
        <v>20</v>
      </c>
      <c r="KYQ44" s="324">
        <v>0.4</v>
      </c>
      <c r="KYR44" s="321" t="s">
        <v>726</v>
      </c>
      <c r="KYS44" s="320" t="s">
        <v>725</v>
      </c>
      <c r="KYT44" s="321" t="s">
        <v>720</v>
      </c>
      <c r="KYU44" s="322"/>
      <c r="KYV44" s="170"/>
      <c r="KYW44" s="170"/>
      <c r="KYX44" s="323" t="s">
        <v>20</v>
      </c>
      <c r="KYY44" s="324">
        <v>0.4</v>
      </c>
      <c r="KYZ44" s="321" t="s">
        <v>726</v>
      </c>
      <c r="KZA44" s="320" t="s">
        <v>725</v>
      </c>
      <c r="KZB44" s="321" t="s">
        <v>720</v>
      </c>
      <c r="KZC44" s="322"/>
      <c r="KZD44" s="170"/>
      <c r="KZE44" s="170"/>
      <c r="KZF44" s="323" t="s">
        <v>20</v>
      </c>
      <c r="KZG44" s="324">
        <v>0.4</v>
      </c>
      <c r="KZH44" s="321" t="s">
        <v>726</v>
      </c>
      <c r="KZI44" s="320" t="s">
        <v>725</v>
      </c>
      <c r="KZJ44" s="321" t="s">
        <v>720</v>
      </c>
      <c r="KZK44" s="322"/>
      <c r="KZL44" s="170"/>
      <c r="KZM44" s="170"/>
      <c r="KZN44" s="323" t="s">
        <v>20</v>
      </c>
      <c r="KZO44" s="324">
        <v>0.4</v>
      </c>
      <c r="KZP44" s="321" t="s">
        <v>726</v>
      </c>
      <c r="KZQ44" s="320" t="s">
        <v>725</v>
      </c>
      <c r="KZR44" s="321" t="s">
        <v>720</v>
      </c>
      <c r="KZS44" s="322"/>
      <c r="KZT44" s="170"/>
      <c r="KZU44" s="170"/>
      <c r="KZV44" s="323" t="s">
        <v>20</v>
      </c>
      <c r="KZW44" s="324">
        <v>0.4</v>
      </c>
      <c r="KZX44" s="321" t="s">
        <v>726</v>
      </c>
      <c r="KZY44" s="320" t="s">
        <v>725</v>
      </c>
      <c r="KZZ44" s="321" t="s">
        <v>720</v>
      </c>
      <c r="LAA44" s="322"/>
      <c r="LAB44" s="170"/>
      <c r="LAC44" s="170"/>
      <c r="LAD44" s="323" t="s">
        <v>20</v>
      </c>
      <c r="LAE44" s="324">
        <v>0.4</v>
      </c>
      <c r="LAF44" s="321" t="s">
        <v>726</v>
      </c>
      <c r="LAG44" s="320" t="s">
        <v>725</v>
      </c>
      <c r="LAH44" s="321" t="s">
        <v>720</v>
      </c>
      <c r="LAI44" s="322"/>
      <c r="LAJ44" s="170"/>
      <c r="LAK44" s="170"/>
      <c r="LAL44" s="323" t="s">
        <v>20</v>
      </c>
      <c r="LAM44" s="324">
        <v>0.4</v>
      </c>
      <c r="LAN44" s="321" t="s">
        <v>726</v>
      </c>
      <c r="LAO44" s="320" t="s">
        <v>725</v>
      </c>
      <c r="LAP44" s="321" t="s">
        <v>720</v>
      </c>
      <c r="LAQ44" s="322"/>
      <c r="LAR44" s="170"/>
      <c r="LAS44" s="170"/>
      <c r="LAT44" s="323" t="s">
        <v>20</v>
      </c>
      <c r="LAU44" s="324">
        <v>0.4</v>
      </c>
      <c r="LAV44" s="321" t="s">
        <v>726</v>
      </c>
      <c r="LAW44" s="320" t="s">
        <v>725</v>
      </c>
      <c r="LAX44" s="321" t="s">
        <v>720</v>
      </c>
      <c r="LAY44" s="322"/>
      <c r="LAZ44" s="170"/>
      <c r="LBA44" s="170"/>
      <c r="LBB44" s="323" t="s">
        <v>20</v>
      </c>
      <c r="LBC44" s="324">
        <v>0.4</v>
      </c>
      <c r="LBD44" s="321" t="s">
        <v>726</v>
      </c>
      <c r="LBE44" s="320" t="s">
        <v>725</v>
      </c>
      <c r="LBF44" s="321" t="s">
        <v>720</v>
      </c>
      <c r="LBG44" s="322"/>
      <c r="LBH44" s="170"/>
      <c r="LBI44" s="170"/>
      <c r="LBJ44" s="323" t="s">
        <v>20</v>
      </c>
      <c r="LBK44" s="324">
        <v>0.4</v>
      </c>
      <c r="LBL44" s="321" t="s">
        <v>726</v>
      </c>
      <c r="LBM44" s="320" t="s">
        <v>725</v>
      </c>
      <c r="LBN44" s="321" t="s">
        <v>720</v>
      </c>
      <c r="LBO44" s="322"/>
      <c r="LBP44" s="170"/>
      <c r="LBQ44" s="170"/>
      <c r="LBR44" s="323" t="s">
        <v>20</v>
      </c>
      <c r="LBS44" s="324">
        <v>0.4</v>
      </c>
      <c r="LBT44" s="321" t="s">
        <v>726</v>
      </c>
      <c r="LBU44" s="320" t="s">
        <v>725</v>
      </c>
      <c r="LBV44" s="321" t="s">
        <v>720</v>
      </c>
      <c r="LBW44" s="322"/>
      <c r="LBX44" s="170"/>
      <c r="LBY44" s="170"/>
      <c r="LBZ44" s="323" t="s">
        <v>20</v>
      </c>
      <c r="LCA44" s="324">
        <v>0.4</v>
      </c>
      <c r="LCB44" s="321" t="s">
        <v>726</v>
      </c>
      <c r="LCC44" s="320" t="s">
        <v>725</v>
      </c>
      <c r="LCD44" s="321" t="s">
        <v>720</v>
      </c>
      <c r="LCE44" s="322"/>
      <c r="LCF44" s="170"/>
      <c r="LCG44" s="170"/>
      <c r="LCH44" s="323" t="s">
        <v>20</v>
      </c>
      <c r="LCI44" s="324">
        <v>0.4</v>
      </c>
      <c r="LCJ44" s="321" t="s">
        <v>726</v>
      </c>
      <c r="LCK44" s="320" t="s">
        <v>725</v>
      </c>
      <c r="LCL44" s="321" t="s">
        <v>720</v>
      </c>
      <c r="LCM44" s="322"/>
      <c r="LCN44" s="170"/>
      <c r="LCO44" s="170"/>
      <c r="LCP44" s="323" t="s">
        <v>20</v>
      </c>
      <c r="LCQ44" s="324">
        <v>0.4</v>
      </c>
      <c r="LCR44" s="321" t="s">
        <v>726</v>
      </c>
      <c r="LCS44" s="320" t="s">
        <v>725</v>
      </c>
      <c r="LCT44" s="321" t="s">
        <v>720</v>
      </c>
      <c r="LCU44" s="322"/>
      <c r="LCV44" s="170"/>
      <c r="LCW44" s="170"/>
      <c r="LCX44" s="323" t="s">
        <v>20</v>
      </c>
      <c r="LCY44" s="324">
        <v>0.4</v>
      </c>
      <c r="LCZ44" s="321" t="s">
        <v>726</v>
      </c>
      <c r="LDA44" s="320" t="s">
        <v>725</v>
      </c>
      <c r="LDB44" s="321" t="s">
        <v>720</v>
      </c>
      <c r="LDC44" s="322"/>
      <c r="LDD44" s="170"/>
      <c r="LDE44" s="170"/>
      <c r="LDF44" s="323" t="s">
        <v>20</v>
      </c>
      <c r="LDG44" s="324">
        <v>0.4</v>
      </c>
      <c r="LDH44" s="321" t="s">
        <v>726</v>
      </c>
      <c r="LDI44" s="320" t="s">
        <v>725</v>
      </c>
      <c r="LDJ44" s="321" t="s">
        <v>720</v>
      </c>
      <c r="LDK44" s="322"/>
      <c r="LDL44" s="170"/>
      <c r="LDM44" s="170"/>
      <c r="LDN44" s="323" t="s">
        <v>20</v>
      </c>
      <c r="LDO44" s="324">
        <v>0.4</v>
      </c>
      <c r="LDP44" s="321" t="s">
        <v>726</v>
      </c>
      <c r="LDQ44" s="320" t="s">
        <v>725</v>
      </c>
      <c r="LDR44" s="321" t="s">
        <v>720</v>
      </c>
      <c r="LDS44" s="322"/>
      <c r="LDT44" s="170"/>
      <c r="LDU44" s="170"/>
      <c r="LDV44" s="323" t="s">
        <v>20</v>
      </c>
      <c r="LDW44" s="324">
        <v>0.4</v>
      </c>
      <c r="LDX44" s="321" t="s">
        <v>726</v>
      </c>
      <c r="LDY44" s="320" t="s">
        <v>725</v>
      </c>
      <c r="LDZ44" s="321" t="s">
        <v>720</v>
      </c>
      <c r="LEA44" s="322"/>
      <c r="LEB44" s="170"/>
      <c r="LEC44" s="170"/>
      <c r="LED44" s="323" t="s">
        <v>20</v>
      </c>
      <c r="LEE44" s="324">
        <v>0.4</v>
      </c>
      <c r="LEF44" s="321" t="s">
        <v>726</v>
      </c>
      <c r="LEG44" s="320" t="s">
        <v>725</v>
      </c>
      <c r="LEH44" s="321" t="s">
        <v>720</v>
      </c>
      <c r="LEI44" s="322"/>
      <c r="LEJ44" s="170"/>
      <c r="LEK44" s="170"/>
      <c r="LEL44" s="323" t="s">
        <v>20</v>
      </c>
      <c r="LEM44" s="324">
        <v>0.4</v>
      </c>
      <c r="LEN44" s="321" t="s">
        <v>726</v>
      </c>
      <c r="LEO44" s="320" t="s">
        <v>725</v>
      </c>
      <c r="LEP44" s="321" t="s">
        <v>720</v>
      </c>
      <c r="LEQ44" s="322"/>
      <c r="LER44" s="170"/>
      <c r="LES44" s="170"/>
      <c r="LET44" s="323" t="s">
        <v>20</v>
      </c>
      <c r="LEU44" s="324">
        <v>0.4</v>
      </c>
      <c r="LEV44" s="321" t="s">
        <v>726</v>
      </c>
      <c r="LEW44" s="320" t="s">
        <v>725</v>
      </c>
      <c r="LEX44" s="321" t="s">
        <v>720</v>
      </c>
      <c r="LEY44" s="322"/>
      <c r="LEZ44" s="170"/>
      <c r="LFA44" s="170"/>
      <c r="LFB44" s="323" t="s">
        <v>20</v>
      </c>
      <c r="LFC44" s="324">
        <v>0.4</v>
      </c>
      <c r="LFD44" s="321" t="s">
        <v>726</v>
      </c>
      <c r="LFE44" s="320" t="s">
        <v>725</v>
      </c>
      <c r="LFF44" s="321" t="s">
        <v>720</v>
      </c>
      <c r="LFG44" s="322"/>
      <c r="LFH44" s="170"/>
      <c r="LFI44" s="170"/>
      <c r="LFJ44" s="323" t="s">
        <v>20</v>
      </c>
      <c r="LFK44" s="324">
        <v>0.4</v>
      </c>
      <c r="LFL44" s="321" t="s">
        <v>726</v>
      </c>
      <c r="LFM44" s="320" t="s">
        <v>725</v>
      </c>
      <c r="LFN44" s="321" t="s">
        <v>720</v>
      </c>
      <c r="LFO44" s="322"/>
      <c r="LFP44" s="170"/>
      <c r="LFQ44" s="170"/>
      <c r="LFR44" s="323" t="s">
        <v>20</v>
      </c>
      <c r="LFS44" s="324">
        <v>0.4</v>
      </c>
      <c r="LFT44" s="321" t="s">
        <v>726</v>
      </c>
      <c r="LFU44" s="320" t="s">
        <v>725</v>
      </c>
      <c r="LFV44" s="321" t="s">
        <v>720</v>
      </c>
      <c r="LFW44" s="322"/>
      <c r="LFX44" s="170"/>
      <c r="LFY44" s="170"/>
      <c r="LFZ44" s="323" t="s">
        <v>20</v>
      </c>
      <c r="LGA44" s="324">
        <v>0.4</v>
      </c>
      <c r="LGB44" s="321" t="s">
        <v>726</v>
      </c>
      <c r="LGC44" s="320" t="s">
        <v>725</v>
      </c>
      <c r="LGD44" s="321" t="s">
        <v>720</v>
      </c>
      <c r="LGE44" s="322"/>
      <c r="LGF44" s="170"/>
      <c r="LGG44" s="170"/>
      <c r="LGH44" s="323" t="s">
        <v>20</v>
      </c>
      <c r="LGI44" s="324">
        <v>0.4</v>
      </c>
      <c r="LGJ44" s="321" t="s">
        <v>726</v>
      </c>
      <c r="LGK44" s="320" t="s">
        <v>725</v>
      </c>
      <c r="LGL44" s="321" t="s">
        <v>720</v>
      </c>
      <c r="LGM44" s="322"/>
      <c r="LGN44" s="170"/>
      <c r="LGO44" s="170"/>
      <c r="LGP44" s="323" t="s">
        <v>20</v>
      </c>
      <c r="LGQ44" s="324">
        <v>0.4</v>
      </c>
      <c r="LGR44" s="321" t="s">
        <v>726</v>
      </c>
      <c r="LGS44" s="320" t="s">
        <v>725</v>
      </c>
      <c r="LGT44" s="321" t="s">
        <v>720</v>
      </c>
      <c r="LGU44" s="322"/>
      <c r="LGV44" s="170"/>
      <c r="LGW44" s="170"/>
      <c r="LGX44" s="323" t="s">
        <v>20</v>
      </c>
      <c r="LGY44" s="324">
        <v>0.4</v>
      </c>
      <c r="LGZ44" s="321" t="s">
        <v>726</v>
      </c>
      <c r="LHA44" s="320" t="s">
        <v>725</v>
      </c>
      <c r="LHB44" s="321" t="s">
        <v>720</v>
      </c>
      <c r="LHC44" s="322"/>
      <c r="LHD44" s="170"/>
      <c r="LHE44" s="170"/>
      <c r="LHF44" s="323" t="s">
        <v>20</v>
      </c>
      <c r="LHG44" s="324">
        <v>0.4</v>
      </c>
      <c r="LHH44" s="321" t="s">
        <v>726</v>
      </c>
      <c r="LHI44" s="320" t="s">
        <v>725</v>
      </c>
      <c r="LHJ44" s="321" t="s">
        <v>720</v>
      </c>
      <c r="LHK44" s="322"/>
      <c r="LHL44" s="170"/>
      <c r="LHM44" s="170"/>
      <c r="LHN44" s="323" t="s">
        <v>20</v>
      </c>
      <c r="LHO44" s="324">
        <v>0.4</v>
      </c>
      <c r="LHP44" s="321" t="s">
        <v>726</v>
      </c>
      <c r="LHQ44" s="320" t="s">
        <v>725</v>
      </c>
      <c r="LHR44" s="321" t="s">
        <v>720</v>
      </c>
      <c r="LHS44" s="322"/>
      <c r="LHT44" s="170"/>
      <c r="LHU44" s="170"/>
      <c r="LHV44" s="323" t="s">
        <v>20</v>
      </c>
      <c r="LHW44" s="324">
        <v>0.4</v>
      </c>
      <c r="LHX44" s="321" t="s">
        <v>726</v>
      </c>
      <c r="LHY44" s="320" t="s">
        <v>725</v>
      </c>
      <c r="LHZ44" s="321" t="s">
        <v>720</v>
      </c>
      <c r="LIA44" s="322"/>
      <c r="LIB44" s="170"/>
      <c r="LIC44" s="170"/>
      <c r="LID44" s="323" t="s">
        <v>20</v>
      </c>
      <c r="LIE44" s="324">
        <v>0.4</v>
      </c>
      <c r="LIF44" s="321" t="s">
        <v>726</v>
      </c>
      <c r="LIG44" s="320" t="s">
        <v>725</v>
      </c>
      <c r="LIH44" s="321" t="s">
        <v>720</v>
      </c>
      <c r="LII44" s="322"/>
      <c r="LIJ44" s="170"/>
      <c r="LIK44" s="170"/>
      <c r="LIL44" s="323" t="s">
        <v>20</v>
      </c>
      <c r="LIM44" s="324">
        <v>0.4</v>
      </c>
      <c r="LIN44" s="321" t="s">
        <v>726</v>
      </c>
      <c r="LIO44" s="320" t="s">
        <v>725</v>
      </c>
      <c r="LIP44" s="321" t="s">
        <v>720</v>
      </c>
      <c r="LIQ44" s="322"/>
      <c r="LIR44" s="170"/>
      <c r="LIS44" s="170"/>
      <c r="LIT44" s="323" t="s">
        <v>20</v>
      </c>
      <c r="LIU44" s="324">
        <v>0.4</v>
      </c>
      <c r="LIV44" s="321" t="s">
        <v>726</v>
      </c>
      <c r="LIW44" s="320" t="s">
        <v>725</v>
      </c>
      <c r="LIX44" s="321" t="s">
        <v>720</v>
      </c>
      <c r="LIY44" s="322"/>
      <c r="LIZ44" s="170"/>
      <c r="LJA44" s="170"/>
      <c r="LJB44" s="323" t="s">
        <v>20</v>
      </c>
      <c r="LJC44" s="324">
        <v>0.4</v>
      </c>
      <c r="LJD44" s="321" t="s">
        <v>726</v>
      </c>
      <c r="LJE44" s="320" t="s">
        <v>725</v>
      </c>
      <c r="LJF44" s="321" t="s">
        <v>720</v>
      </c>
      <c r="LJG44" s="322"/>
      <c r="LJH44" s="170"/>
      <c r="LJI44" s="170"/>
      <c r="LJJ44" s="323" t="s">
        <v>20</v>
      </c>
      <c r="LJK44" s="324">
        <v>0.4</v>
      </c>
      <c r="LJL44" s="321" t="s">
        <v>726</v>
      </c>
      <c r="LJM44" s="320" t="s">
        <v>725</v>
      </c>
      <c r="LJN44" s="321" t="s">
        <v>720</v>
      </c>
      <c r="LJO44" s="322"/>
      <c r="LJP44" s="170"/>
      <c r="LJQ44" s="170"/>
      <c r="LJR44" s="323" t="s">
        <v>20</v>
      </c>
      <c r="LJS44" s="324">
        <v>0.4</v>
      </c>
      <c r="LJT44" s="321" t="s">
        <v>726</v>
      </c>
      <c r="LJU44" s="320" t="s">
        <v>725</v>
      </c>
      <c r="LJV44" s="321" t="s">
        <v>720</v>
      </c>
      <c r="LJW44" s="322"/>
      <c r="LJX44" s="170"/>
      <c r="LJY44" s="170"/>
      <c r="LJZ44" s="323" t="s">
        <v>20</v>
      </c>
      <c r="LKA44" s="324">
        <v>0.4</v>
      </c>
      <c r="LKB44" s="321" t="s">
        <v>726</v>
      </c>
      <c r="LKC44" s="320" t="s">
        <v>725</v>
      </c>
      <c r="LKD44" s="321" t="s">
        <v>720</v>
      </c>
      <c r="LKE44" s="322"/>
      <c r="LKF44" s="170"/>
      <c r="LKG44" s="170"/>
      <c r="LKH44" s="323" t="s">
        <v>20</v>
      </c>
      <c r="LKI44" s="324">
        <v>0.4</v>
      </c>
      <c r="LKJ44" s="321" t="s">
        <v>726</v>
      </c>
      <c r="LKK44" s="320" t="s">
        <v>725</v>
      </c>
      <c r="LKL44" s="321" t="s">
        <v>720</v>
      </c>
      <c r="LKM44" s="322"/>
      <c r="LKN44" s="170"/>
      <c r="LKO44" s="170"/>
      <c r="LKP44" s="323" t="s">
        <v>20</v>
      </c>
      <c r="LKQ44" s="324">
        <v>0.4</v>
      </c>
      <c r="LKR44" s="321" t="s">
        <v>726</v>
      </c>
      <c r="LKS44" s="320" t="s">
        <v>725</v>
      </c>
      <c r="LKT44" s="321" t="s">
        <v>720</v>
      </c>
      <c r="LKU44" s="322"/>
      <c r="LKV44" s="170"/>
      <c r="LKW44" s="170"/>
      <c r="LKX44" s="323" t="s">
        <v>20</v>
      </c>
      <c r="LKY44" s="324">
        <v>0.4</v>
      </c>
      <c r="LKZ44" s="321" t="s">
        <v>726</v>
      </c>
      <c r="LLA44" s="320" t="s">
        <v>725</v>
      </c>
      <c r="LLB44" s="321" t="s">
        <v>720</v>
      </c>
      <c r="LLC44" s="322"/>
      <c r="LLD44" s="170"/>
      <c r="LLE44" s="170"/>
      <c r="LLF44" s="323" t="s">
        <v>20</v>
      </c>
      <c r="LLG44" s="324">
        <v>0.4</v>
      </c>
      <c r="LLH44" s="321" t="s">
        <v>726</v>
      </c>
      <c r="LLI44" s="320" t="s">
        <v>725</v>
      </c>
      <c r="LLJ44" s="321" t="s">
        <v>720</v>
      </c>
      <c r="LLK44" s="322"/>
      <c r="LLL44" s="170"/>
      <c r="LLM44" s="170"/>
      <c r="LLN44" s="323" t="s">
        <v>20</v>
      </c>
      <c r="LLO44" s="324">
        <v>0.4</v>
      </c>
      <c r="LLP44" s="321" t="s">
        <v>726</v>
      </c>
      <c r="LLQ44" s="320" t="s">
        <v>725</v>
      </c>
      <c r="LLR44" s="321" t="s">
        <v>720</v>
      </c>
      <c r="LLS44" s="322"/>
      <c r="LLT44" s="170"/>
      <c r="LLU44" s="170"/>
      <c r="LLV44" s="323" t="s">
        <v>20</v>
      </c>
      <c r="LLW44" s="324">
        <v>0.4</v>
      </c>
      <c r="LLX44" s="321" t="s">
        <v>726</v>
      </c>
      <c r="LLY44" s="320" t="s">
        <v>725</v>
      </c>
      <c r="LLZ44" s="321" t="s">
        <v>720</v>
      </c>
      <c r="LMA44" s="322"/>
      <c r="LMB44" s="170"/>
      <c r="LMC44" s="170"/>
      <c r="LMD44" s="323" t="s">
        <v>20</v>
      </c>
      <c r="LME44" s="324">
        <v>0.4</v>
      </c>
      <c r="LMF44" s="321" t="s">
        <v>726</v>
      </c>
      <c r="LMG44" s="320" t="s">
        <v>725</v>
      </c>
      <c r="LMH44" s="321" t="s">
        <v>720</v>
      </c>
      <c r="LMI44" s="322"/>
      <c r="LMJ44" s="170"/>
      <c r="LMK44" s="170"/>
      <c r="LML44" s="323" t="s">
        <v>20</v>
      </c>
      <c r="LMM44" s="324">
        <v>0.4</v>
      </c>
      <c r="LMN44" s="321" t="s">
        <v>726</v>
      </c>
      <c r="LMO44" s="320" t="s">
        <v>725</v>
      </c>
      <c r="LMP44" s="321" t="s">
        <v>720</v>
      </c>
      <c r="LMQ44" s="322"/>
      <c r="LMR44" s="170"/>
      <c r="LMS44" s="170"/>
      <c r="LMT44" s="323" t="s">
        <v>20</v>
      </c>
      <c r="LMU44" s="324">
        <v>0.4</v>
      </c>
      <c r="LMV44" s="321" t="s">
        <v>726</v>
      </c>
      <c r="LMW44" s="320" t="s">
        <v>725</v>
      </c>
      <c r="LMX44" s="321" t="s">
        <v>720</v>
      </c>
      <c r="LMY44" s="322"/>
      <c r="LMZ44" s="170"/>
      <c r="LNA44" s="170"/>
      <c r="LNB44" s="323" t="s">
        <v>20</v>
      </c>
      <c r="LNC44" s="324">
        <v>0.4</v>
      </c>
      <c r="LND44" s="321" t="s">
        <v>726</v>
      </c>
      <c r="LNE44" s="320" t="s">
        <v>725</v>
      </c>
      <c r="LNF44" s="321" t="s">
        <v>720</v>
      </c>
      <c r="LNG44" s="322"/>
      <c r="LNH44" s="170"/>
      <c r="LNI44" s="170"/>
      <c r="LNJ44" s="323" t="s">
        <v>20</v>
      </c>
      <c r="LNK44" s="324">
        <v>0.4</v>
      </c>
      <c r="LNL44" s="321" t="s">
        <v>726</v>
      </c>
      <c r="LNM44" s="320" t="s">
        <v>725</v>
      </c>
      <c r="LNN44" s="321" t="s">
        <v>720</v>
      </c>
      <c r="LNO44" s="322"/>
      <c r="LNP44" s="170"/>
      <c r="LNQ44" s="170"/>
      <c r="LNR44" s="323" t="s">
        <v>20</v>
      </c>
      <c r="LNS44" s="324">
        <v>0.4</v>
      </c>
      <c r="LNT44" s="321" t="s">
        <v>726</v>
      </c>
      <c r="LNU44" s="320" t="s">
        <v>725</v>
      </c>
      <c r="LNV44" s="321" t="s">
        <v>720</v>
      </c>
      <c r="LNW44" s="322"/>
      <c r="LNX44" s="170"/>
      <c r="LNY44" s="170"/>
      <c r="LNZ44" s="323" t="s">
        <v>20</v>
      </c>
      <c r="LOA44" s="324">
        <v>0.4</v>
      </c>
      <c r="LOB44" s="321" t="s">
        <v>726</v>
      </c>
      <c r="LOC44" s="320" t="s">
        <v>725</v>
      </c>
      <c r="LOD44" s="321" t="s">
        <v>720</v>
      </c>
      <c r="LOE44" s="322"/>
      <c r="LOF44" s="170"/>
      <c r="LOG44" s="170"/>
      <c r="LOH44" s="323" t="s">
        <v>20</v>
      </c>
      <c r="LOI44" s="324">
        <v>0.4</v>
      </c>
      <c r="LOJ44" s="321" t="s">
        <v>726</v>
      </c>
      <c r="LOK44" s="320" t="s">
        <v>725</v>
      </c>
      <c r="LOL44" s="321" t="s">
        <v>720</v>
      </c>
      <c r="LOM44" s="322"/>
      <c r="LON44" s="170"/>
      <c r="LOO44" s="170"/>
      <c r="LOP44" s="323" t="s">
        <v>20</v>
      </c>
      <c r="LOQ44" s="324">
        <v>0.4</v>
      </c>
      <c r="LOR44" s="321" t="s">
        <v>726</v>
      </c>
      <c r="LOS44" s="320" t="s">
        <v>725</v>
      </c>
      <c r="LOT44" s="321" t="s">
        <v>720</v>
      </c>
      <c r="LOU44" s="322"/>
      <c r="LOV44" s="170"/>
      <c r="LOW44" s="170"/>
      <c r="LOX44" s="323" t="s">
        <v>20</v>
      </c>
      <c r="LOY44" s="324">
        <v>0.4</v>
      </c>
      <c r="LOZ44" s="321" t="s">
        <v>726</v>
      </c>
      <c r="LPA44" s="320" t="s">
        <v>725</v>
      </c>
      <c r="LPB44" s="321" t="s">
        <v>720</v>
      </c>
      <c r="LPC44" s="322"/>
      <c r="LPD44" s="170"/>
      <c r="LPE44" s="170"/>
      <c r="LPF44" s="323" t="s">
        <v>20</v>
      </c>
      <c r="LPG44" s="324">
        <v>0.4</v>
      </c>
      <c r="LPH44" s="321" t="s">
        <v>726</v>
      </c>
      <c r="LPI44" s="320" t="s">
        <v>725</v>
      </c>
      <c r="LPJ44" s="321" t="s">
        <v>720</v>
      </c>
      <c r="LPK44" s="322"/>
      <c r="LPL44" s="170"/>
      <c r="LPM44" s="170"/>
      <c r="LPN44" s="323" t="s">
        <v>20</v>
      </c>
      <c r="LPO44" s="324">
        <v>0.4</v>
      </c>
      <c r="LPP44" s="321" t="s">
        <v>726</v>
      </c>
      <c r="LPQ44" s="320" t="s">
        <v>725</v>
      </c>
      <c r="LPR44" s="321" t="s">
        <v>720</v>
      </c>
      <c r="LPS44" s="322"/>
      <c r="LPT44" s="170"/>
      <c r="LPU44" s="170"/>
      <c r="LPV44" s="323" t="s">
        <v>20</v>
      </c>
      <c r="LPW44" s="324">
        <v>0.4</v>
      </c>
      <c r="LPX44" s="321" t="s">
        <v>726</v>
      </c>
      <c r="LPY44" s="320" t="s">
        <v>725</v>
      </c>
      <c r="LPZ44" s="321" t="s">
        <v>720</v>
      </c>
      <c r="LQA44" s="322"/>
      <c r="LQB44" s="170"/>
      <c r="LQC44" s="170"/>
      <c r="LQD44" s="323" t="s">
        <v>20</v>
      </c>
      <c r="LQE44" s="324">
        <v>0.4</v>
      </c>
      <c r="LQF44" s="321" t="s">
        <v>726</v>
      </c>
      <c r="LQG44" s="320" t="s">
        <v>725</v>
      </c>
      <c r="LQH44" s="321" t="s">
        <v>720</v>
      </c>
      <c r="LQI44" s="322"/>
      <c r="LQJ44" s="170"/>
      <c r="LQK44" s="170"/>
      <c r="LQL44" s="323" t="s">
        <v>20</v>
      </c>
      <c r="LQM44" s="324">
        <v>0.4</v>
      </c>
      <c r="LQN44" s="321" t="s">
        <v>726</v>
      </c>
      <c r="LQO44" s="320" t="s">
        <v>725</v>
      </c>
      <c r="LQP44" s="321" t="s">
        <v>720</v>
      </c>
      <c r="LQQ44" s="322"/>
      <c r="LQR44" s="170"/>
      <c r="LQS44" s="170"/>
      <c r="LQT44" s="323" t="s">
        <v>20</v>
      </c>
      <c r="LQU44" s="324">
        <v>0.4</v>
      </c>
      <c r="LQV44" s="321" t="s">
        <v>726</v>
      </c>
      <c r="LQW44" s="320" t="s">
        <v>725</v>
      </c>
      <c r="LQX44" s="321" t="s">
        <v>720</v>
      </c>
      <c r="LQY44" s="322"/>
      <c r="LQZ44" s="170"/>
      <c r="LRA44" s="170"/>
      <c r="LRB44" s="323" t="s">
        <v>20</v>
      </c>
      <c r="LRC44" s="324">
        <v>0.4</v>
      </c>
      <c r="LRD44" s="321" t="s">
        <v>726</v>
      </c>
      <c r="LRE44" s="320" t="s">
        <v>725</v>
      </c>
      <c r="LRF44" s="321" t="s">
        <v>720</v>
      </c>
      <c r="LRG44" s="322"/>
      <c r="LRH44" s="170"/>
      <c r="LRI44" s="170"/>
      <c r="LRJ44" s="323" t="s">
        <v>20</v>
      </c>
      <c r="LRK44" s="324">
        <v>0.4</v>
      </c>
      <c r="LRL44" s="321" t="s">
        <v>726</v>
      </c>
      <c r="LRM44" s="320" t="s">
        <v>725</v>
      </c>
      <c r="LRN44" s="321" t="s">
        <v>720</v>
      </c>
      <c r="LRO44" s="322"/>
      <c r="LRP44" s="170"/>
      <c r="LRQ44" s="170"/>
      <c r="LRR44" s="323" t="s">
        <v>20</v>
      </c>
      <c r="LRS44" s="324">
        <v>0.4</v>
      </c>
      <c r="LRT44" s="321" t="s">
        <v>726</v>
      </c>
      <c r="LRU44" s="320" t="s">
        <v>725</v>
      </c>
      <c r="LRV44" s="321" t="s">
        <v>720</v>
      </c>
      <c r="LRW44" s="322"/>
      <c r="LRX44" s="170"/>
      <c r="LRY44" s="170"/>
      <c r="LRZ44" s="323" t="s">
        <v>20</v>
      </c>
      <c r="LSA44" s="324">
        <v>0.4</v>
      </c>
      <c r="LSB44" s="321" t="s">
        <v>726</v>
      </c>
      <c r="LSC44" s="320" t="s">
        <v>725</v>
      </c>
      <c r="LSD44" s="321" t="s">
        <v>720</v>
      </c>
      <c r="LSE44" s="322"/>
      <c r="LSF44" s="170"/>
      <c r="LSG44" s="170"/>
      <c r="LSH44" s="323" t="s">
        <v>20</v>
      </c>
      <c r="LSI44" s="324">
        <v>0.4</v>
      </c>
      <c r="LSJ44" s="321" t="s">
        <v>726</v>
      </c>
      <c r="LSK44" s="320" t="s">
        <v>725</v>
      </c>
      <c r="LSL44" s="321" t="s">
        <v>720</v>
      </c>
      <c r="LSM44" s="322"/>
      <c r="LSN44" s="170"/>
      <c r="LSO44" s="170"/>
      <c r="LSP44" s="323" t="s">
        <v>20</v>
      </c>
      <c r="LSQ44" s="324">
        <v>0.4</v>
      </c>
      <c r="LSR44" s="321" t="s">
        <v>726</v>
      </c>
      <c r="LSS44" s="320" t="s">
        <v>725</v>
      </c>
      <c r="LST44" s="321" t="s">
        <v>720</v>
      </c>
      <c r="LSU44" s="322"/>
      <c r="LSV44" s="170"/>
      <c r="LSW44" s="170"/>
      <c r="LSX44" s="323" t="s">
        <v>20</v>
      </c>
      <c r="LSY44" s="324">
        <v>0.4</v>
      </c>
      <c r="LSZ44" s="321" t="s">
        <v>726</v>
      </c>
      <c r="LTA44" s="320" t="s">
        <v>725</v>
      </c>
      <c r="LTB44" s="321" t="s">
        <v>720</v>
      </c>
      <c r="LTC44" s="322"/>
      <c r="LTD44" s="170"/>
      <c r="LTE44" s="170"/>
      <c r="LTF44" s="323" t="s">
        <v>20</v>
      </c>
      <c r="LTG44" s="324">
        <v>0.4</v>
      </c>
      <c r="LTH44" s="321" t="s">
        <v>726</v>
      </c>
      <c r="LTI44" s="320" t="s">
        <v>725</v>
      </c>
      <c r="LTJ44" s="321" t="s">
        <v>720</v>
      </c>
      <c r="LTK44" s="322"/>
      <c r="LTL44" s="170"/>
      <c r="LTM44" s="170"/>
      <c r="LTN44" s="323" t="s">
        <v>20</v>
      </c>
      <c r="LTO44" s="324">
        <v>0.4</v>
      </c>
      <c r="LTP44" s="321" t="s">
        <v>726</v>
      </c>
      <c r="LTQ44" s="320" t="s">
        <v>725</v>
      </c>
      <c r="LTR44" s="321" t="s">
        <v>720</v>
      </c>
      <c r="LTS44" s="322"/>
      <c r="LTT44" s="170"/>
      <c r="LTU44" s="170"/>
      <c r="LTV44" s="323" t="s">
        <v>20</v>
      </c>
      <c r="LTW44" s="324">
        <v>0.4</v>
      </c>
      <c r="LTX44" s="321" t="s">
        <v>726</v>
      </c>
      <c r="LTY44" s="320" t="s">
        <v>725</v>
      </c>
      <c r="LTZ44" s="321" t="s">
        <v>720</v>
      </c>
      <c r="LUA44" s="322"/>
      <c r="LUB44" s="170"/>
      <c r="LUC44" s="170"/>
      <c r="LUD44" s="323" t="s">
        <v>20</v>
      </c>
      <c r="LUE44" s="324">
        <v>0.4</v>
      </c>
      <c r="LUF44" s="321" t="s">
        <v>726</v>
      </c>
      <c r="LUG44" s="320" t="s">
        <v>725</v>
      </c>
      <c r="LUH44" s="321" t="s">
        <v>720</v>
      </c>
      <c r="LUI44" s="322"/>
      <c r="LUJ44" s="170"/>
      <c r="LUK44" s="170"/>
      <c r="LUL44" s="323" t="s">
        <v>20</v>
      </c>
      <c r="LUM44" s="324">
        <v>0.4</v>
      </c>
      <c r="LUN44" s="321" t="s">
        <v>726</v>
      </c>
      <c r="LUO44" s="320" t="s">
        <v>725</v>
      </c>
      <c r="LUP44" s="321" t="s">
        <v>720</v>
      </c>
      <c r="LUQ44" s="322"/>
      <c r="LUR44" s="170"/>
      <c r="LUS44" s="170"/>
      <c r="LUT44" s="323" t="s">
        <v>20</v>
      </c>
      <c r="LUU44" s="324">
        <v>0.4</v>
      </c>
      <c r="LUV44" s="321" t="s">
        <v>726</v>
      </c>
      <c r="LUW44" s="320" t="s">
        <v>725</v>
      </c>
      <c r="LUX44" s="321" t="s">
        <v>720</v>
      </c>
      <c r="LUY44" s="322"/>
      <c r="LUZ44" s="170"/>
      <c r="LVA44" s="170"/>
      <c r="LVB44" s="323" t="s">
        <v>20</v>
      </c>
      <c r="LVC44" s="324">
        <v>0.4</v>
      </c>
      <c r="LVD44" s="321" t="s">
        <v>726</v>
      </c>
      <c r="LVE44" s="320" t="s">
        <v>725</v>
      </c>
      <c r="LVF44" s="321" t="s">
        <v>720</v>
      </c>
      <c r="LVG44" s="322"/>
      <c r="LVH44" s="170"/>
      <c r="LVI44" s="170"/>
      <c r="LVJ44" s="323" t="s">
        <v>20</v>
      </c>
      <c r="LVK44" s="324">
        <v>0.4</v>
      </c>
      <c r="LVL44" s="321" t="s">
        <v>726</v>
      </c>
      <c r="LVM44" s="320" t="s">
        <v>725</v>
      </c>
      <c r="LVN44" s="321" t="s">
        <v>720</v>
      </c>
      <c r="LVO44" s="322"/>
      <c r="LVP44" s="170"/>
      <c r="LVQ44" s="170"/>
      <c r="LVR44" s="323" t="s">
        <v>20</v>
      </c>
      <c r="LVS44" s="324">
        <v>0.4</v>
      </c>
      <c r="LVT44" s="321" t="s">
        <v>726</v>
      </c>
      <c r="LVU44" s="320" t="s">
        <v>725</v>
      </c>
      <c r="LVV44" s="321" t="s">
        <v>720</v>
      </c>
      <c r="LVW44" s="322"/>
      <c r="LVX44" s="170"/>
      <c r="LVY44" s="170"/>
      <c r="LVZ44" s="323" t="s">
        <v>20</v>
      </c>
      <c r="LWA44" s="324">
        <v>0.4</v>
      </c>
      <c r="LWB44" s="321" t="s">
        <v>726</v>
      </c>
      <c r="LWC44" s="320" t="s">
        <v>725</v>
      </c>
      <c r="LWD44" s="321" t="s">
        <v>720</v>
      </c>
      <c r="LWE44" s="322"/>
      <c r="LWF44" s="170"/>
      <c r="LWG44" s="170"/>
      <c r="LWH44" s="323" t="s">
        <v>20</v>
      </c>
      <c r="LWI44" s="324">
        <v>0.4</v>
      </c>
      <c r="LWJ44" s="321" t="s">
        <v>726</v>
      </c>
      <c r="LWK44" s="320" t="s">
        <v>725</v>
      </c>
      <c r="LWL44" s="321" t="s">
        <v>720</v>
      </c>
      <c r="LWM44" s="322"/>
      <c r="LWN44" s="170"/>
      <c r="LWO44" s="170"/>
      <c r="LWP44" s="323" t="s">
        <v>20</v>
      </c>
      <c r="LWQ44" s="324">
        <v>0.4</v>
      </c>
      <c r="LWR44" s="321" t="s">
        <v>726</v>
      </c>
      <c r="LWS44" s="320" t="s">
        <v>725</v>
      </c>
      <c r="LWT44" s="321" t="s">
        <v>720</v>
      </c>
      <c r="LWU44" s="322"/>
      <c r="LWV44" s="170"/>
      <c r="LWW44" s="170"/>
      <c r="LWX44" s="323" t="s">
        <v>20</v>
      </c>
      <c r="LWY44" s="324">
        <v>0.4</v>
      </c>
      <c r="LWZ44" s="321" t="s">
        <v>726</v>
      </c>
      <c r="LXA44" s="320" t="s">
        <v>725</v>
      </c>
      <c r="LXB44" s="321" t="s">
        <v>720</v>
      </c>
      <c r="LXC44" s="322"/>
      <c r="LXD44" s="170"/>
      <c r="LXE44" s="170"/>
      <c r="LXF44" s="323" t="s">
        <v>20</v>
      </c>
      <c r="LXG44" s="324">
        <v>0.4</v>
      </c>
      <c r="LXH44" s="321" t="s">
        <v>726</v>
      </c>
      <c r="LXI44" s="320" t="s">
        <v>725</v>
      </c>
      <c r="LXJ44" s="321" t="s">
        <v>720</v>
      </c>
      <c r="LXK44" s="322"/>
      <c r="LXL44" s="170"/>
      <c r="LXM44" s="170"/>
      <c r="LXN44" s="323" t="s">
        <v>20</v>
      </c>
      <c r="LXO44" s="324">
        <v>0.4</v>
      </c>
      <c r="LXP44" s="321" t="s">
        <v>726</v>
      </c>
      <c r="LXQ44" s="320" t="s">
        <v>725</v>
      </c>
      <c r="LXR44" s="321" t="s">
        <v>720</v>
      </c>
      <c r="LXS44" s="322"/>
      <c r="LXT44" s="170"/>
      <c r="LXU44" s="170"/>
      <c r="LXV44" s="323" t="s">
        <v>20</v>
      </c>
      <c r="LXW44" s="324">
        <v>0.4</v>
      </c>
      <c r="LXX44" s="321" t="s">
        <v>726</v>
      </c>
      <c r="LXY44" s="320" t="s">
        <v>725</v>
      </c>
      <c r="LXZ44" s="321" t="s">
        <v>720</v>
      </c>
      <c r="LYA44" s="322"/>
      <c r="LYB44" s="170"/>
      <c r="LYC44" s="170"/>
      <c r="LYD44" s="323" t="s">
        <v>20</v>
      </c>
      <c r="LYE44" s="324">
        <v>0.4</v>
      </c>
      <c r="LYF44" s="321" t="s">
        <v>726</v>
      </c>
      <c r="LYG44" s="320" t="s">
        <v>725</v>
      </c>
      <c r="LYH44" s="321" t="s">
        <v>720</v>
      </c>
      <c r="LYI44" s="322"/>
      <c r="LYJ44" s="170"/>
      <c r="LYK44" s="170"/>
      <c r="LYL44" s="323" t="s">
        <v>20</v>
      </c>
      <c r="LYM44" s="324">
        <v>0.4</v>
      </c>
      <c r="LYN44" s="321" t="s">
        <v>726</v>
      </c>
      <c r="LYO44" s="320" t="s">
        <v>725</v>
      </c>
      <c r="LYP44" s="321" t="s">
        <v>720</v>
      </c>
      <c r="LYQ44" s="322"/>
      <c r="LYR44" s="170"/>
      <c r="LYS44" s="170"/>
      <c r="LYT44" s="323" t="s">
        <v>20</v>
      </c>
      <c r="LYU44" s="324">
        <v>0.4</v>
      </c>
      <c r="LYV44" s="321" t="s">
        <v>726</v>
      </c>
      <c r="LYW44" s="320" t="s">
        <v>725</v>
      </c>
      <c r="LYX44" s="321" t="s">
        <v>720</v>
      </c>
      <c r="LYY44" s="322"/>
      <c r="LYZ44" s="170"/>
      <c r="LZA44" s="170"/>
      <c r="LZB44" s="323" t="s">
        <v>20</v>
      </c>
      <c r="LZC44" s="324">
        <v>0.4</v>
      </c>
      <c r="LZD44" s="321" t="s">
        <v>726</v>
      </c>
      <c r="LZE44" s="320" t="s">
        <v>725</v>
      </c>
      <c r="LZF44" s="321" t="s">
        <v>720</v>
      </c>
      <c r="LZG44" s="322"/>
      <c r="LZH44" s="170"/>
      <c r="LZI44" s="170"/>
      <c r="LZJ44" s="323" t="s">
        <v>20</v>
      </c>
      <c r="LZK44" s="324">
        <v>0.4</v>
      </c>
      <c r="LZL44" s="321" t="s">
        <v>726</v>
      </c>
      <c r="LZM44" s="320" t="s">
        <v>725</v>
      </c>
      <c r="LZN44" s="321" t="s">
        <v>720</v>
      </c>
      <c r="LZO44" s="322"/>
      <c r="LZP44" s="170"/>
      <c r="LZQ44" s="170"/>
      <c r="LZR44" s="323" t="s">
        <v>20</v>
      </c>
      <c r="LZS44" s="324">
        <v>0.4</v>
      </c>
      <c r="LZT44" s="321" t="s">
        <v>726</v>
      </c>
      <c r="LZU44" s="320" t="s">
        <v>725</v>
      </c>
      <c r="LZV44" s="321" t="s">
        <v>720</v>
      </c>
      <c r="LZW44" s="322"/>
      <c r="LZX44" s="170"/>
      <c r="LZY44" s="170"/>
      <c r="LZZ44" s="323" t="s">
        <v>20</v>
      </c>
      <c r="MAA44" s="324">
        <v>0.4</v>
      </c>
      <c r="MAB44" s="321" t="s">
        <v>726</v>
      </c>
      <c r="MAC44" s="320" t="s">
        <v>725</v>
      </c>
      <c r="MAD44" s="321" t="s">
        <v>720</v>
      </c>
      <c r="MAE44" s="322"/>
      <c r="MAF44" s="170"/>
      <c r="MAG44" s="170"/>
      <c r="MAH44" s="323" t="s">
        <v>20</v>
      </c>
      <c r="MAI44" s="324">
        <v>0.4</v>
      </c>
      <c r="MAJ44" s="321" t="s">
        <v>726</v>
      </c>
      <c r="MAK44" s="320" t="s">
        <v>725</v>
      </c>
      <c r="MAL44" s="321" t="s">
        <v>720</v>
      </c>
      <c r="MAM44" s="322"/>
      <c r="MAN44" s="170"/>
      <c r="MAO44" s="170"/>
      <c r="MAP44" s="323" t="s">
        <v>20</v>
      </c>
      <c r="MAQ44" s="324">
        <v>0.4</v>
      </c>
      <c r="MAR44" s="321" t="s">
        <v>726</v>
      </c>
      <c r="MAS44" s="320" t="s">
        <v>725</v>
      </c>
      <c r="MAT44" s="321" t="s">
        <v>720</v>
      </c>
      <c r="MAU44" s="322"/>
      <c r="MAV44" s="170"/>
      <c r="MAW44" s="170"/>
      <c r="MAX44" s="323" t="s">
        <v>20</v>
      </c>
      <c r="MAY44" s="324">
        <v>0.4</v>
      </c>
      <c r="MAZ44" s="321" t="s">
        <v>726</v>
      </c>
      <c r="MBA44" s="320" t="s">
        <v>725</v>
      </c>
      <c r="MBB44" s="321" t="s">
        <v>720</v>
      </c>
      <c r="MBC44" s="322"/>
      <c r="MBD44" s="170"/>
      <c r="MBE44" s="170"/>
      <c r="MBF44" s="323" t="s">
        <v>20</v>
      </c>
      <c r="MBG44" s="324">
        <v>0.4</v>
      </c>
      <c r="MBH44" s="321" t="s">
        <v>726</v>
      </c>
      <c r="MBI44" s="320" t="s">
        <v>725</v>
      </c>
      <c r="MBJ44" s="321" t="s">
        <v>720</v>
      </c>
      <c r="MBK44" s="322"/>
      <c r="MBL44" s="170"/>
      <c r="MBM44" s="170"/>
      <c r="MBN44" s="323" t="s">
        <v>20</v>
      </c>
      <c r="MBO44" s="324">
        <v>0.4</v>
      </c>
      <c r="MBP44" s="321" t="s">
        <v>726</v>
      </c>
      <c r="MBQ44" s="320" t="s">
        <v>725</v>
      </c>
      <c r="MBR44" s="321" t="s">
        <v>720</v>
      </c>
      <c r="MBS44" s="322"/>
      <c r="MBT44" s="170"/>
      <c r="MBU44" s="170"/>
      <c r="MBV44" s="323" t="s">
        <v>20</v>
      </c>
      <c r="MBW44" s="324">
        <v>0.4</v>
      </c>
      <c r="MBX44" s="321" t="s">
        <v>726</v>
      </c>
      <c r="MBY44" s="320" t="s">
        <v>725</v>
      </c>
      <c r="MBZ44" s="321" t="s">
        <v>720</v>
      </c>
      <c r="MCA44" s="322"/>
      <c r="MCB44" s="170"/>
      <c r="MCC44" s="170"/>
      <c r="MCD44" s="323" t="s">
        <v>20</v>
      </c>
      <c r="MCE44" s="324">
        <v>0.4</v>
      </c>
      <c r="MCF44" s="321" t="s">
        <v>726</v>
      </c>
      <c r="MCG44" s="320" t="s">
        <v>725</v>
      </c>
      <c r="MCH44" s="321" t="s">
        <v>720</v>
      </c>
      <c r="MCI44" s="322"/>
      <c r="MCJ44" s="170"/>
      <c r="MCK44" s="170"/>
      <c r="MCL44" s="323" t="s">
        <v>20</v>
      </c>
      <c r="MCM44" s="324">
        <v>0.4</v>
      </c>
      <c r="MCN44" s="321" t="s">
        <v>726</v>
      </c>
      <c r="MCO44" s="320" t="s">
        <v>725</v>
      </c>
      <c r="MCP44" s="321" t="s">
        <v>720</v>
      </c>
      <c r="MCQ44" s="322"/>
      <c r="MCR44" s="170"/>
      <c r="MCS44" s="170"/>
      <c r="MCT44" s="323" t="s">
        <v>20</v>
      </c>
      <c r="MCU44" s="324">
        <v>0.4</v>
      </c>
      <c r="MCV44" s="321" t="s">
        <v>726</v>
      </c>
      <c r="MCW44" s="320" t="s">
        <v>725</v>
      </c>
      <c r="MCX44" s="321" t="s">
        <v>720</v>
      </c>
      <c r="MCY44" s="322"/>
      <c r="MCZ44" s="170"/>
      <c r="MDA44" s="170"/>
      <c r="MDB44" s="323" t="s">
        <v>20</v>
      </c>
      <c r="MDC44" s="324">
        <v>0.4</v>
      </c>
      <c r="MDD44" s="321" t="s">
        <v>726</v>
      </c>
      <c r="MDE44" s="320" t="s">
        <v>725</v>
      </c>
      <c r="MDF44" s="321" t="s">
        <v>720</v>
      </c>
      <c r="MDG44" s="322"/>
      <c r="MDH44" s="170"/>
      <c r="MDI44" s="170"/>
      <c r="MDJ44" s="323" t="s">
        <v>20</v>
      </c>
      <c r="MDK44" s="324">
        <v>0.4</v>
      </c>
      <c r="MDL44" s="321" t="s">
        <v>726</v>
      </c>
      <c r="MDM44" s="320" t="s">
        <v>725</v>
      </c>
      <c r="MDN44" s="321" t="s">
        <v>720</v>
      </c>
      <c r="MDO44" s="322"/>
      <c r="MDP44" s="170"/>
      <c r="MDQ44" s="170"/>
      <c r="MDR44" s="323" t="s">
        <v>20</v>
      </c>
      <c r="MDS44" s="324">
        <v>0.4</v>
      </c>
      <c r="MDT44" s="321" t="s">
        <v>726</v>
      </c>
      <c r="MDU44" s="320" t="s">
        <v>725</v>
      </c>
      <c r="MDV44" s="321" t="s">
        <v>720</v>
      </c>
      <c r="MDW44" s="322"/>
      <c r="MDX44" s="170"/>
      <c r="MDY44" s="170"/>
      <c r="MDZ44" s="323" t="s">
        <v>20</v>
      </c>
      <c r="MEA44" s="324">
        <v>0.4</v>
      </c>
      <c r="MEB44" s="321" t="s">
        <v>726</v>
      </c>
      <c r="MEC44" s="320" t="s">
        <v>725</v>
      </c>
      <c r="MED44" s="321" t="s">
        <v>720</v>
      </c>
      <c r="MEE44" s="322"/>
      <c r="MEF44" s="170"/>
      <c r="MEG44" s="170"/>
      <c r="MEH44" s="323" t="s">
        <v>20</v>
      </c>
      <c r="MEI44" s="324">
        <v>0.4</v>
      </c>
      <c r="MEJ44" s="321" t="s">
        <v>726</v>
      </c>
      <c r="MEK44" s="320" t="s">
        <v>725</v>
      </c>
      <c r="MEL44" s="321" t="s">
        <v>720</v>
      </c>
      <c r="MEM44" s="322"/>
      <c r="MEN44" s="170"/>
      <c r="MEO44" s="170"/>
      <c r="MEP44" s="323" t="s">
        <v>20</v>
      </c>
      <c r="MEQ44" s="324">
        <v>0.4</v>
      </c>
      <c r="MER44" s="321" t="s">
        <v>726</v>
      </c>
      <c r="MES44" s="320" t="s">
        <v>725</v>
      </c>
      <c r="MET44" s="321" t="s">
        <v>720</v>
      </c>
      <c r="MEU44" s="322"/>
      <c r="MEV44" s="170"/>
      <c r="MEW44" s="170"/>
      <c r="MEX44" s="323" t="s">
        <v>20</v>
      </c>
      <c r="MEY44" s="324">
        <v>0.4</v>
      </c>
      <c r="MEZ44" s="321" t="s">
        <v>726</v>
      </c>
      <c r="MFA44" s="320" t="s">
        <v>725</v>
      </c>
      <c r="MFB44" s="321" t="s">
        <v>720</v>
      </c>
      <c r="MFC44" s="322"/>
      <c r="MFD44" s="170"/>
      <c r="MFE44" s="170"/>
      <c r="MFF44" s="323" t="s">
        <v>20</v>
      </c>
      <c r="MFG44" s="324">
        <v>0.4</v>
      </c>
      <c r="MFH44" s="321" t="s">
        <v>726</v>
      </c>
      <c r="MFI44" s="320" t="s">
        <v>725</v>
      </c>
      <c r="MFJ44" s="321" t="s">
        <v>720</v>
      </c>
      <c r="MFK44" s="322"/>
      <c r="MFL44" s="170"/>
      <c r="MFM44" s="170"/>
      <c r="MFN44" s="323" t="s">
        <v>20</v>
      </c>
      <c r="MFO44" s="324">
        <v>0.4</v>
      </c>
      <c r="MFP44" s="321" t="s">
        <v>726</v>
      </c>
      <c r="MFQ44" s="320" t="s">
        <v>725</v>
      </c>
      <c r="MFR44" s="321" t="s">
        <v>720</v>
      </c>
      <c r="MFS44" s="322"/>
      <c r="MFT44" s="170"/>
      <c r="MFU44" s="170"/>
      <c r="MFV44" s="323" t="s">
        <v>20</v>
      </c>
      <c r="MFW44" s="324">
        <v>0.4</v>
      </c>
      <c r="MFX44" s="321" t="s">
        <v>726</v>
      </c>
      <c r="MFY44" s="320" t="s">
        <v>725</v>
      </c>
      <c r="MFZ44" s="321" t="s">
        <v>720</v>
      </c>
      <c r="MGA44" s="322"/>
      <c r="MGB44" s="170"/>
      <c r="MGC44" s="170"/>
      <c r="MGD44" s="323" t="s">
        <v>20</v>
      </c>
      <c r="MGE44" s="324">
        <v>0.4</v>
      </c>
      <c r="MGF44" s="321" t="s">
        <v>726</v>
      </c>
      <c r="MGG44" s="320" t="s">
        <v>725</v>
      </c>
      <c r="MGH44" s="321" t="s">
        <v>720</v>
      </c>
      <c r="MGI44" s="322"/>
      <c r="MGJ44" s="170"/>
      <c r="MGK44" s="170"/>
      <c r="MGL44" s="323" t="s">
        <v>20</v>
      </c>
      <c r="MGM44" s="324">
        <v>0.4</v>
      </c>
      <c r="MGN44" s="321" t="s">
        <v>726</v>
      </c>
      <c r="MGO44" s="320" t="s">
        <v>725</v>
      </c>
      <c r="MGP44" s="321" t="s">
        <v>720</v>
      </c>
      <c r="MGQ44" s="322"/>
      <c r="MGR44" s="170"/>
      <c r="MGS44" s="170"/>
      <c r="MGT44" s="323" t="s">
        <v>20</v>
      </c>
      <c r="MGU44" s="324">
        <v>0.4</v>
      </c>
      <c r="MGV44" s="321" t="s">
        <v>726</v>
      </c>
      <c r="MGW44" s="320" t="s">
        <v>725</v>
      </c>
      <c r="MGX44" s="321" t="s">
        <v>720</v>
      </c>
      <c r="MGY44" s="322"/>
      <c r="MGZ44" s="170"/>
      <c r="MHA44" s="170"/>
      <c r="MHB44" s="323" t="s">
        <v>20</v>
      </c>
      <c r="MHC44" s="324">
        <v>0.4</v>
      </c>
      <c r="MHD44" s="321" t="s">
        <v>726</v>
      </c>
      <c r="MHE44" s="320" t="s">
        <v>725</v>
      </c>
      <c r="MHF44" s="321" t="s">
        <v>720</v>
      </c>
      <c r="MHG44" s="322"/>
      <c r="MHH44" s="170"/>
      <c r="MHI44" s="170"/>
      <c r="MHJ44" s="323" t="s">
        <v>20</v>
      </c>
      <c r="MHK44" s="324">
        <v>0.4</v>
      </c>
      <c r="MHL44" s="321" t="s">
        <v>726</v>
      </c>
      <c r="MHM44" s="320" t="s">
        <v>725</v>
      </c>
      <c r="MHN44" s="321" t="s">
        <v>720</v>
      </c>
      <c r="MHO44" s="322"/>
      <c r="MHP44" s="170"/>
      <c r="MHQ44" s="170"/>
      <c r="MHR44" s="323" t="s">
        <v>20</v>
      </c>
      <c r="MHS44" s="324">
        <v>0.4</v>
      </c>
      <c r="MHT44" s="321" t="s">
        <v>726</v>
      </c>
      <c r="MHU44" s="320" t="s">
        <v>725</v>
      </c>
      <c r="MHV44" s="321" t="s">
        <v>720</v>
      </c>
      <c r="MHW44" s="322"/>
      <c r="MHX44" s="170"/>
      <c r="MHY44" s="170"/>
      <c r="MHZ44" s="323" t="s">
        <v>20</v>
      </c>
      <c r="MIA44" s="324">
        <v>0.4</v>
      </c>
      <c r="MIB44" s="321" t="s">
        <v>726</v>
      </c>
      <c r="MIC44" s="320" t="s">
        <v>725</v>
      </c>
      <c r="MID44" s="321" t="s">
        <v>720</v>
      </c>
      <c r="MIE44" s="322"/>
      <c r="MIF44" s="170"/>
      <c r="MIG44" s="170"/>
      <c r="MIH44" s="323" t="s">
        <v>20</v>
      </c>
      <c r="MII44" s="324">
        <v>0.4</v>
      </c>
      <c r="MIJ44" s="321" t="s">
        <v>726</v>
      </c>
      <c r="MIK44" s="320" t="s">
        <v>725</v>
      </c>
      <c r="MIL44" s="321" t="s">
        <v>720</v>
      </c>
      <c r="MIM44" s="322"/>
      <c r="MIN44" s="170"/>
      <c r="MIO44" s="170"/>
      <c r="MIP44" s="323" t="s">
        <v>20</v>
      </c>
      <c r="MIQ44" s="324">
        <v>0.4</v>
      </c>
      <c r="MIR44" s="321" t="s">
        <v>726</v>
      </c>
      <c r="MIS44" s="320" t="s">
        <v>725</v>
      </c>
      <c r="MIT44" s="321" t="s">
        <v>720</v>
      </c>
      <c r="MIU44" s="322"/>
      <c r="MIV44" s="170"/>
      <c r="MIW44" s="170"/>
      <c r="MIX44" s="323" t="s">
        <v>20</v>
      </c>
      <c r="MIY44" s="324">
        <v>0.4</v>
      </c>
      <c r="MIZ44" s="321" t="s">
        <v>726</v>
      </c>
      <c r="MJA44" s="320" t="s">
        <v>725</v>
      </c>
      <c r="MJB44" s="321" t="s">
        <v>720</v>
      </c>
      <c r="MJC44" s="322"/>
      <c r="MJD44" s="170"/>
      <c r="MJE44" s="170"/>
      <c r="MJF44" s="323" t="s">
        <v>20</v>
      </c>
      <c r="MJG44" s="324">
        <v>0.4</v>
      </c>
      <c r="MJH44" s="321" t="s">
        <v>726</v>
      </c>
      <c r="MJI44" s="320" t="s">
        <v>725</v>
      </c>
      <c r="MJJ44" s="321" t="s">
        <v>720</v>
      </c>
      <c r="MJK44" s="322"/>
      <c r="MJL44" s="170"/>
      <c r="MJM44" s="170"/>
      <c r="MJN44" s="323" t="s">
        <v>20</v>
      </c>
      <c r="MJO44" s="324">
        <v>0.4</v>
      </c>
      <c r="MJP44" s="321" t="s">
        <v>726</v>
      </c>
      <c r="MJQ44" s="320" t="s">
        <v>725</v>
      </c>
      <c r="MJR44" s="321" t="s">
        <v>720</v>
      </c>
      <c r="MJS44" s="322"/>
      <c r="MJT44" s="170"/>
      <c r="MJU44" s="170"/>
      <c r="MJV44" s="323" t="s">
        <v>20</v>
      </c>
      <c r="MJW44" s="324">
        <v>0.4</v>
      </c>
      <c r="MJX44" s="321" t="s">
        <v>726</v>
      </c>
      <c r="MJY44" s="320" t="s">
        <v>725</v>
      </c>
      <c r="MJZ44" s="321" t="s">
        <v>720</v>
      </c>
      <c r="MKA44" s="322"/>
      <c r="MKB44" s="170"/>
      <c r="MKC44" s="170"/>
      <c r="MKD44" s="323" t="s">
        <v>20</v>
      </c>
      <c r="MKE44" s="324">
        <v>0.4</v>
      </c>
      <c r="MKF44" s="321" t="s">
        <v>726</v>
      </c>
      <c r="MKG44" s="320" t="s">
        <v>725</v>
      </c>
      <c r="MKH44" s="321" t="s">
        <v>720</v>
      </c>
      <c r="MKI44" s="322"/>
      <c r="MKJ44" s="170"/>
      <c r="MKK44" s="170"/>
      <c r="MKL44" s="323" t="s">
        <v>20</v>
      </c>
      <c r="MKM44" s="324">
        <v>0.4</v>
      </c>
      <c r="MKN44" s="321" t="s">
        <v>726</v>
      </c>
      <c r="MKO44" s="320" t="s">
        <v>725</v>
      </c>
      <c r="MKP44" s="321" t="s">
        <v>720</v>
      </c>
      <c r="MKQ44" s="322"/>
      <c r="MKR44" s="170"/>
      <c r="MKS44" s="170"/>
      <c r="MKT44" s="323" t="s">
        <v>20</v>
      </c>
      <c r="MKU44" s="324">
        <v>0.4</v>
      </c>
      <c r="MKV44" s="321" t="s">
        <v>726</v>
      </c>
      <c r="MKW44" s="320" t="s">
        <v>725</v>
      </c>
      <c r="MKX44" s="321" t="s">
        <v>720</v>
      </c>
      <c r="MKY44" s="322"/>
      <c r="MKZ44" s="170"/>
      <c r="MLA44" s="170"/>
      <c r="MLB44" s="323" t="s">
        <v>20</v>
      </c>
      <c r="MLC44" s="324">
        <v>0.4</v>
      </c>
      <c r="MLD44" s="321" t="s">
        <v>726</v>
      </c>
      <c r="MLE44" s="320" t="s">
        <v>725</v>
      </c>
      <c r="MLF44" s="321" t="s">
        <v>720</v>
      </c>
      <c r="MLG44" s="322"/>
      <c r="MLH44" s="170"/>
      <c r="MLI44" s="170"/>
      <c r="MLJ44" s="323" t="s">
        <v>20</v>
      </c>
      <c r="MLK44" s="324">
        <v>0.4</v>
      </c>
      <c r="MLL44" s="321" t="s">
        <v>726</v>
      </c>
      <c r="MLM44" s="320" t="s">
        <v>725</v>
      </c>
      <c r="MLN44" s="321" t="s">
        <v>720</v>
      </c>
      <c r="MLO44" s="322"/>
      <c r="MLP44" s="170"/>
      <c r="MLQ44" s="170"/>
      <c r="MLR44" s="323" t="s">
        <v>20</v>
      </c>
      <c r="MLS44" s="324">
        <v>0.4</v>
      </c>
      <c r="MLT44" s="321" t="s">
        <v>726</v>
      </c>
      <c r="MLU44" s="320" t="s">
        <v>725</v>
      </c>
      <c r="MLV44" s="321" t="s">
        <v>720</v>
      </c>
      <c r="MLW44" s="322"/>
      <c r="MLX44" s="170"/>
      <c r="MLY44" s="170"/>
      <c r="MLZ44" s="323" t="s">
        <v>20</v>
      </c>
      <c r="MMA44" s="324">
        <v>0.4</v>
      </c>
      <c r="MMB44" s="321" t="s">
        <v>726</v>
      </c>
      <c r="MMC44" s="320" t="s">
        <v>725</v>
      </c>
      <c r="MMD44" s="321" t="s">
        <v>720</v>
      </c>
      <c r="MME44" s="322"/>
      <c r="MMF44" s="170"/>
      <c r="MMG44" s="170"/>
      <c r="MMH44" s="323" t="s">
        <v>20</v>
      </c>
      <c r="MMI44" s="324">
        <v>0.4</v>
      </c>
      <c r="MMJ44" s="321" t="s">
        <v>726</v>
      </c>
      <c r="MMK44" s="320" t="s">
        <v>725</v>
      </c>
      <c r="MML44" s="321" t="s">
        <v>720</v>
      </c>
      <c r="MMM44" s="322"/>
      <c r="MMN44" s="170"/>
      <c r="MMO44" s="170"/>
      <c r="MMP44" s="323" t="s">
        <v>20</v>
      </c>
      <c r="MMQ44" s="324">
        <v>0.4</v>
      </c>
      <c r="MMR44" s="321" t="s">
        <v>726</v>
      </c>
      <c r="MMS44" s="320" t="s">
        <v>725</v>
      </c>
      <c r="MMT44" s="321" t="s">
        <v>720</v>
      </c>
      <c r="MMU44" s="322"/>
      <c r="MMV44" s="170"/>
      <c r="MMW44" s="170"/>
      <c r="MMX44" s="323" t="s">
        <v>20</v>
      </c>
      <c r="MMY44" s="324">
        <v>0.4</v>
      </c>
      <c r="MMZ44" s="321" t="s">
        <v>726</v>
      </c>
      <c r="MNA44" s="320" t="s">
        <v>725</v>
      </c>
      <c r="MNB44" s="321" t="s">
        <v>720</v>
      </c>
      <c r="MNC44" s="322"/>
      <c r="MND44" s="170"/>
      <c r="MNE44" s="170"/>
      <c r="MNF44" s="323" t="s">
        <v>20</v>
      </c>
      <c r="MNG44" s="324">
        <v>0.4</v>
      </c>
      <c r="MNH44" s="321" t="s">
        <v>726</v>
      </c>
      <c r="MNI44" s="320" t="s">
        <v>725</v>
      </c>
      <c r="MNJ44" s="321" t="s">
        <v>720</v>
      </c>
      <c r="MNK44" s="322"/>
      <c r="MNL44" s="170"/>
      <c r="MNM44" s="170"/>
      <c r="MNN44" s="323" t="s">
        <v>20</v>
      </c>
      <c r="MNO44" s="324">
        <v>0.4</v>
      </c>
      <c r="MNP44" s="321" t="s">
        <v>726</v>
      </c>
      <c r="MNQ44" s="320" t="s">
        <v>725</v>
      </c>
      <c r="MNR44" s="321" t="s">
        <v>720</v>
      </c>
      <c r="MNS44" s="322"/>
      <c r="MNT44" s="170"/>
      <c r="MNU44" s="170"/>
      <c r="MNV44" s="323" t="s">
        <v>20</v>
      </c>
      <c r="MNW44" s="324">
        <v>0.4</v>
      </c>
      <c r="MNX44" s="321" t="s">
        <v>726</v>
      </c>
      <c r="MNY44" s="320" t="s">
        <v>725</v>
      </c>
      <c r="MNZ44" s="321" t="s">
        <v>720</v>
      </c>
      <c r="MOA44" s="322"/>
      <c r="MOB44" s="170"/>
      <c r="MOC44" s="170"/>
      <c r="MOD44" s="323" t="s">
        <v>20</v>
      </c>
      <c r="MOE44" s="324">
        <v>0.4</v>
      </c>
      <c r="MOF44" s="321" t="s">
        <v>726</v>
      </c>
      <c r="MOG44" s="320" t="s">
        <v>725</v>
      </c>
      <c r="MOH44" s="321" t="s">
        <v>720</v>
      </c>
      <c r="MOI44" s="322"/>
      <c r="MOJ44" s="170"/>
      <c r="MOK44" s="170"/>
      <c r="MOL44" s="323" t="s">
        <v>20</v>
      </c>
      <c r="MOM44" s="324">
        <v>0.4</v>
      </c>
      <c r="MON44" s="321" t="s">
        <v>726</v>
      </c>
      <c r="MOO44" s="320" t="s">
        <v>725</v>
      </c>
      <c r="MOP44" s="321" t="s">
        <v>720</v>
      </c>
      <c r="MOQ44" s="322"/>
      <c r="MOR44" s="170"/>
      <c r="MOS44" s="170"/>
      <c r="MOT44" s="323" t="s">
        <v>20</v>
      </c>
      <c r="MOU44" s="324">
        <v>0.4</v>
      </c>
      <c r="MOV44" s="321" t="s">
        <v>726</v>
      </c>
      <c r="MOW44" s="320" t="s">
        <v>725</v>
      </c>
      <c r="MOX44" s="321" t="s">
        <v>720</v>
      </c>
      <c r="MOY44" s="322"/>
      <c r="MOZ44" s="170"/>
      <c r="MPA44" s="170"/>
      <c r="MPB44" s="323" t="s">
        <v>20</v>
      </c>
      <c r="MPC44" s="324">
        <v>0.4</v>
      </c>
      <c r="MPD44" s="321" t="s">
        <v>726</v>
      </c>
      <c r="MPE44" s="320" t="s">
        <v>725</v>
      </c>
      <c r="MPF44" s="321" t="s">
        <v>720</v>
      </c>
      <c r="MPG44" s="322"/>
      <c r="MPH44" s="170"/>
      <c r="MPI44" s="170"/>
      <c r="MPJ44" s="323" t="s">
        <v>20</v>
      </c>
      <c r="MPK44" s="324">
        <v>0.4</v>
      </c>
      <c r="MPL44" s="321" t="s">
        <v>726</v>
      </c>
      <c r="MPM44" s="320" t="s">
        <v>725</v>
      </c>
      <c r="MPN44" s="321" t="s">
        <v>720</v>
      </c>
      <c r="MPO44" s="322"/>
      <c r="MPP44" s="170"/>
      <c r="MPQ44" s="170"/>
      <c r="MPR44" s="323" t="s">
        <v>20</v>
      </c>
      <c r="MPS44" s="324">
        <v>0.4</v>
      </c>
      <c r="MPT44" s="321" t="s">
        <v>726</v>
      </c>
      <c r="MPU44" s="320" t="s">
        <v>725</v>
      </c>
      <c r="MPV44" s="321" t="s">
        <v>720</v>
      </c>
      <c r="MPW44" s="322"/>
      <c r="MPX44" s="170"/>
      <c r="MPY44" s="170"/>
      <c r="MPZ44" s="323" t="s">
        <v>20</v>
      </c>
      <c r="MQA44" s="324">
        <v>0.4</v>
      </c>
      <c r="MQB44" s="321" t="s">
        <v>726</v>
      </c>
      <c r="MQC44" s="320" t="s">
        <v>725</v>
      </c>
      <c r="MQD44" s="321" t="s">
        <v>720</v>
      </c>
      <c r="MQE44" s="322"/>
      <c r="MQF44" s="170"/>
      <c r="MQG44" s="170"/>
      <c r="MQH44" s="323" t="s">
        <v>20</v>
      </c>
      <c r="MQI44" s="324">
        <v>0.4</v>
      </c>
      <c r="MQJ44" s="321" t="s">
        <v>726</v>
      </c>
      <c r="MQK44" s="320" t="s">
        <v>725</v>
      </c>
      <c r="MQL44" s="321" t="s">
        <v>720</v>
      </c>
      <c r="MQM44" s="322"/>
      <c r="MQN44" s="170"/>
      <c r="MQO44" s="170"/>
      <c r="MQP44" s="323" t="s">
        <v>20</v>
      </c>
      <c r="MQQ44" s="324">
        <v>0.4</v>
      </c>
      <c r="MQR44" s="321" t="s">
        <v>726</v>
      </c>
      <c r="MQS44" s="320" t="s">
        <v>725</v>
      </c>
      <c r="MQT44" s="321" t="s">
        <v>720</v>
      </c>
      <c r="MQU44" s="322"/>
      <c r="MQV44" s="170"/>
      <c r="MQW44" s="170"/>
      <c r="MQX44" s="323" t="s">
        <v>20</v>
      </c>
      <c r="MQY44" s="324">
        <v>0.4</v>
      </c>
      <c r="MQZ44" s="321" t="s">
        <v>726</v>
      </c>
      <c r="MRA44" s="320" t="s">
        <v>725</v>
      </c>
      <c r="MRB44" s="321" t="s">
        <v>720</v>
      </c>
      <c r="MRC44" s="322"/>
      <c r="MRD44" s="170"/>
      <c r="MRE44" s="170"/>
      <c r="MRF44" s="323" t="s">
        <v>20</v>
      </c>
      <c r="MRG44" s="324">
        <v>0.4</v>
      </c>
      <c r="MRH44" s="321" t="s">
        <v>726</v>
      </c>
      <c r="MRI44" s="320" t="s">
        <v>725</v>
      </c>
      <c r="MRJ44" s="321" t="s">
        <v>720</v>
      </c>
      <c r="MRK44" s="322"/>
      <c r="MRL44" s="170"/>
      <c r="MRM44" s="170"/>
      <c r="MRN44" s="323" t="s">
        <v>20</v>
      </c>
      <c r="MRO44" s="324">
        <v>0.4</v>
      </c>
      <c r="MRP44" s="321" t="s">
        <v>726</v>
      </c>
      <c r="MRQ44" s="320" t="s">
        <v>725</v>
      </c>
      <c r="MRR44" s="321" t="s">
        <v>720</v>
      </c>
      <c r="MRS44" s="322"/>
      <c r="MRT44" s="170"/>
      <c r="MRU44" s="170"/>
      <c r="MRV44" s="323" t="s">
        <v>20</v>
      </c>
      <c r="MRW44" s="324">
        <v>0.4</v>
      </c>
      <c r="MRX44" s="321" t="s">
        <v>726</v>
      </c>
      <c r="MRY44" s="320" t="s">
        <v>725</v>
      </c>
      <c r="MRZ44" s="321" t="s">
        <v>720</v>
      </c>
      <c r="MSA44" s="322"/>
      <c r="MSB44" s="170"/>
      <c r="MSC44" s="170"/>
      <c r="MSD44" s="323" t="s">
        <v>20</v>
      </c>
      <c r="MSE44" s="324">
        <v>0.4</v>
      </c>
      <c r="MSF44" s="321" t="s">
        <v>726</v>
      </c>
      <c r="MSG44" s="320" t="s">
        <v>725</v>
      </c>
      <c r="MSH44" s="321" t="s">
        <v>720</v>
      </c>
      <c r="MSI44" s="322"/>
      <c r="MSJ44" s="170"/>
      <c r="MSK44" s="170"/>
      <c r="MSL44" s="323" t="s">
        <v>20</v>
      </c>
      <c r="MSM44" s="324">
        <v>0.4</v>
      </c>
      <c r="MSN44" s="321" t="s">
        <v>726</v>
      </c>
      <c r="MSO44" s="320" t="s">
        <v>725</v>
      </c>
      <c r="MSP44" s="321" t="s">
        <v>720</v>
      </c>
      <c r="MSQ44" s="322"/>
      <c r="MSR44" s="170"/>
      <c r="MSS44" s="170"/>
      <c r="MST44" s="323" t="s">
        <v>20</v>
      </c>
      <c r="MSU44" s="324">
        <v>0.4</v>
      </c>
      <c r="MSV44" s="321" t="s">
        <v>726</v>
      </c>
      <c r="MSW44" s="320" t="s">
        <v>725</v>
      </c>
      <c r="MSX44" s="321" t="s">
        <v>720</v>
      </c>
      <c r="MSY44" s="322"/>
      <c r="MSZ44" s="170"/>
      <c r="MTA44" s="170"/>
      <c r="MTB44" s="323" t="s">
        <v>20</v>
      </c>
      <c r="MTC44" s="324">
        <v>0.4</v>
      </c>
      <c r="MTD44" s="321" t="s">
        <v>726</v>
      </c>
      <c r="MTE44" s="320" t="s">
        <v>725</v>
      </c>
      <c r="MTF44" s="321" t="s">
        <v>720</v>
      </c>
      <c r="MTG44" s="322"/>
      <c r="MTH44" s="170"/>
      <c r="MTI44" s="170"/>
      <c r="MTJ44" s="323" t="s">
        <v>20</v>
      </c>
      <c r="MTK44" s="324">
        <v>0.4</v>
      </c>
      <c r="MTL44" s="321" t="s">
        <v>726</v>
      </c>
      <c r="MTM44" s="320" t="s">
        <v>725</v>
      </c>
      <c r="MTN44" s="321" t="s">
        <v>720</v>
      </c>
      <c r="MTO44" s="322"/>
      <c r="MTP44" s="170"/>
      <c r="MTQ44" s="170"/>
      <c r="MTR44" s="323" t="s">
        <v>20</v>
      </c>
      <c r="MTS44" s="324">
        <v>0.4</v>
      </c>
      <c r="MTT44" s="321" t="s">
        <v>726</v>
      </c>
      <c r="MTU44" s="320" t="s">
        <v>725</v>
      </c>
      <c r="MTV44" s="321" t="s">
        <v>720</v>
      </c>
      <c r="MTW44" s="322"/>
      <c r="MTX44" s="170"/>
      <c r="MTY44" s="170"/>
      <c r="MTZ44" s="323" t="s">
        <v>20</v>
      </c>
      <c r="MUA44" s="324">
        <v>0.4</v>
      </c>
      <c r="MUB44" s="321" t="s">
        <v>726</v>
      </c>
      <c r="MUC44" s="320" t="s">
        <v>725</v>
      </c>
      <c r="MUD44" s="321" t="s">
        <v>720</v>
      </c>
      <c r="MUE44" s="322"/>
      <c r="MUF44" s="170"/>
      <c r="MUG44" s="170"/>
      <c r="MUH44" s="323" t="s">
        <v>20</v>
      </c>
      <c r="MUI44" s="324">
        <v>0.4</v>
      </c>
      <c r="MUJ44" s="321" t="s">
        <v>726</v>
      </c>
      <c r="MUK44" s="320" t="s">
        <v>725</v>
      </c>
      <c r="MUL44" s="321" t="s">
        <v>720</v>
      </c>
      <c r="MUM44" s="322"/>
      <c r="MUN44" s="170"/>
      <c r="MUO44" s="170"/>
      <c r="MUP44" s="323" t="s">
        <v>20</v>
      </c>
      <c r="MUQ44" s="324">
        <v>0.4</v>
      </c>
      <c r="MUR44" s="321" t="s">
        <v>726</v>
      </c>
      <c r="MUS44" s="320" t="s">
        <v>725</v>
      </c>
      <c r="MUT44" s="321" t="s">
        <v>720</v>
      </c>
      <c r="MUU44" s="322"/>
      <c r="MUV44" s="170"/>
      <c r="MUW44" s="170"/>
      <c r="MUX44" s="323" t="s">
        <v>20</v>
      </c>
      <c r="MUY44" s="324">
        <v>0.4</v>
      </c>
      <c r="MUZ44" s="321" t="s">
        <v>726</v>
      </c>
      <c r="MVA44" s="320" t="s">
        <v>725</v>
      </c>
      <c r="MVB44" s="321" t="s">
        <v>720</v>
      </c>
      <c r="MVC44" s="322"/>
      <c r="MVD44" s="170"/>
      <c r="MVE44" s="170"/>
      <c r="MVF44" s="323" t="s">
        <v>20</v>
      </c>
      <c r="MVG44" s="324">
        <v>0.4</v>
      </c>
      <c r="MVH44" s="321" t="s">
        <v>726</v>
      </c>
      <c r="MVI44" s="320" t="s">
        <v>725</v>
      </c>
      <c r="MVJ44" s="321" t="s">
        <v>720</v>
      </c>
      <c r="MVK44" s="322"/>
      <c r="MVL44" s="170"/>
      <c r="MVM44" s="170"/>
      <c r="MVN44" s="323" t="s">
        <v>20</v>
      </c>
      <c r="MVO44" s="324">
        <v>0.4</v>
      </c>
      <c r="MVP44" s="321" t="s">
        <v>726</v>
      </c>
      <c r="MVQ44" s="320" t="s">
        <v>725</v>
      </c>
      <c r="MVR44" s="321" t="s">
        <v>720</v>
      </c>
      <c r="MVS44" s="322"/>
      <c r="MVT44" s="170"/>
      <c r="MVU44" s="170"/>
      <c r="MVV44" s="323" t="s">
        <v>20</v>
      </c>
      <c r="MVW44" s="324">
        <v>0.4</v>
      </c>
      <c r="MVX44" s="321" t="s">
        <v>726</v>
      </c>
      <c r="MVY44" s="320" t="s">
        <v>725</v>
      </c>
      <c r="MVZ44" s="321" t="s">
        <v>720</v>
      </c>
      <c r="MWA44" s="322"/>
      <c r="MWB44" s="170"/>
      <c r="MWC44" s="170"/>
      <c r="MWD44" s="323" t="s">
        <v>20</v>
      </c>
      <c r="MWE44" s="324">
        <v>0.4</v>
      </c>
      <c r="MWF44" s="321" t="s">
        <v>726</v>
      </c>
      <c r="MWG44" s="320" t="s">
        <v>725</v>
      </c>
      <c r="MWH44" s="321" t="s">
        <v>720</v>
      </c>
      <c r="MWI44" s="322"/>
      <c r="MWJ44" s="170"/>
      <c r="MWK44" s="170"/>
      <c r="MWL44" s="323" t="s">
        <v>20</v>
      </c>
      <c r="MWM44" s="324">
        <v>0.4</v>
      </c>
      <c r="MWN44" s="321" t="s">
        <v>726</v>
      </c>
      <c r="MWO44" s="320" t="s">
        <v>725</v>
      </c>
      <c r="MWP44" s="321" t="s">
        <v>720</v>
      </c>
      <c r="MWQ44" s="322"/>
      <c r="MWR44" s="170"/>
      <c r="MWS44" s="170"/>
      <c r="MWT44" s="323" t="s">
        <v>20</v>
      </c>
      <c r="MWU44" s="324">
        <v>0.4</v>
      </c>
      <c r="MWV44" s="321" t="s">
        <v>726</v>
      </c>
      <c r="MWW44" s="320" t="s">
        <v>725</v>
      </c>
      <c r="MWX44" s="321" t="s">
        <v>720</v>
      </c>
      <c r="MWY44" s="322"/>
      <c r="MWZ44" s="170"/>
      <c r="MXA44" s="170"/>
      <c r="MXB44" s="323" t="s">
        <v>20</v>
      </c>
      <c r="MXC44" s="324">
        <v>0.4</v>
      </c>
      <c r="MXD44" s="321" t="s">
        <v>726</v>
      </c>
      <c r="MXE44" s="320" t="s">
        <v>725</v>
      </c>
      <c r="MXF44" s="321" t="s">
        <v>720</v>
      </c>
      <c r="MXG44" s="322"/>
      <c r="MXH44" s="170"/>
      <c r="MXI44" s="170"/>
      <c r="MXJ44" s="323" t="s">
        <v>20</v>
      </c>
      <c r="MXK44" s="324">
        <v>0.4</v>
      </c>
      <c r="MXL44" s="321" t="s">
        <v>726</v>
      </c>
      <c r="MXM44" s="320" t="s">
        <v>725</v>
      </c>
      <c r="MXN44" s="321" t="s">
        <v>720</v>
      </c>
      <c r="MXO44" s="322"/>
      <c r="MXP44" s="170"/>
      <c r="MXQ44" s="170"/>
      <c r="MXR44" s="323" t="s">
        <v>20</v>
      </c>
      <c r="MXS44" s="324">
        <v>0.4</v>
      </c>
      <c r="MXT44" s="321" t="s">
        <v>726</v>
      </c>
      <c r="MXU44" s="320" t="s">
        <v>725</v>
      </c>
      <c r="MXV44" s="321" t="s">
        <v>720</v>
      </c>
      <c r="MXW44" s="322"/>
      <c r="MXX44" s="170"/>
      <c r="MXY44" s="170"/>
      <c r="MXZ44" s="323" t="s">
        <v>20</v>
      </c>
      <c r="MYA44" s="324">
        <v>0.4</v>
      </c>
      <c r="MYB44" s="321" t="s">
        <v>726</v>
      </c>
      <c r="MYC44" s="320" t="s">
        <v>725</v>
      </c>
      <c r="MYD44" s="321" t="s">
        <v>720</v>
      </c>
      <c r="MYE44" s="322"/>
      <c r="MYF44" s="170"/>
      <c r="MYG44" s="170"/>
      <c r="MYH44" s="323" t="s">
        <v>20</v>
      </c>
      <c r="MYI44" s="324">
        <v>0.4</v>
      </c>
      <c r="MYJ44" s="321" t="s">
        <v>726</v>
      </c>
      <c r="MYK44" s="320" t="s">
        <v>725</v>
      </c>
      <c r="MYL44" s="321" t="s">
        <v>720</v>
      </c>
      <c r="MYM44" s="322"/>
      <c r="MYN44" s="170"/>
      <c r="MYO44" s="170"/>
      <c r="MYP44" s="323" t="s">
        <v>20</v>
      </c>
      <c r="MYQ44" s="324">
        <v>0.4</v>
      </c>
      <c r="MYR44" s="321" t="s">
        <v>726</v>
      </c>
      <c r="MYS44" s="320" t="s">
        <v>725</v>
      </c>
      <c r="MYT44" s="321" t="s">
        <v>720</v>
      </c>
      <c r="MYU44" s="322"/>
      <c r="MYV44" s="170"/>
      <c r="MYW44" s="170"/>
      <c r="MYX44" s="323" t="s">
        <v>20</v>
      </c>
      <c r="MYY44" s="324">
        <v>0.4</v>
      </c>
      <c r="MYZ44" s="321" t="s">
        <v>726</v>
      </c>
      <c r="MZA44" s="320" t="s">
        <v>725</v>
      </c>
      <c r="MZB44" s="321" t="s">
        <v>720</v>
      </c>
      <c r="MZC44" s="322"/>
      <c r="MZD44" s="170"/>
      <c r="MZE44" s="170"/>
      <c r="MZF44" s="323" t="s">
        <v>20</v>
      </c>
      <c r="MZG44" s="324">
        <v>0.4</v>
      </c>
      <c r="MZH44" s="321" t="s">
        <v>726</v>
      </c>
      <c r="MZI44" s="320" t="s">
        <v>725</v>
      </c>
      <c r="MZJ44" s="321" t="s">
        <v>720</v>
      </c>
      <c r="MZK44" s="322"/>
      <c r="MZL44" s="170"/>
      <c r="MZM44" s="170"/>
      <c r="MZN44" s="323" t="s">
        <v>20</v>
      </c>
      <c r="MZO44" s="324">
        <v>0.4</v>
      </c>
      <c r="MZP44" s="321" t="s">
        <v>726</v>
      </c>
      <c r="MZQ44" s="320" t="s">
        <v>725</v>
      </c>
      <c r="MZR44" s="321" t="s">
        <v>720</v>
      </c>
      <c r="MZS44" s="322"/>
      <c r="MZT44" s="170"/>
      <c r="MZU44" s="170"/>
      <c r="MZV44" s="323" t="s">
        <v>20</v>
      </c>
      <c r="MZW44" s="324">
        <v>0.4</v>
      </c>
      <c r="MZX44" s="321" t="s">
        <v>726</v>
      </c>
      <c r="MZY44" s="320" t="s">
        <v>725</v>
      </c>
      <c r="MZZ44" s="321" t="s">
        <v>720</v>
      </c>
      <c r="NAA44" s="322"/>
      <c r="NAB44" s="170"/>
      <c r="NAC44" s="170"/>
      <c r="NAD44" s="323" t="s">
        <v>20</v>
      </c>
      <c r="NAE44" s="324">
        <v>0.4</v>
      </c>
      <c r="NAF44" s="321" t="s">
        <v>726</v>
      </c>
      <c r="NAG44" s="320" t="s">
        <v>725</v>
      </c>
      <c r="NAH44" s="321" t="s">
        <v>720</v>
      </c>
      <c r="NAI44" s="322"/>
      <c r="NAJ44" s="170"/>
      <c r="NAK44" s="170"/>
      <c r="NAL44" s="323" t="s">
        <v>20</v>
      </c>
      <c r="NAM44" s="324">
        <v>0.4</v>
      </c>
      <c r="NAN44" s="321" t="s">
        <v>726</v>
      </c>
      <c r="NAO44" s="320" t="s">
        <v>725</v>
      </c>
      <c r="NAP44" s="321" t="s">
        <v>720</v>
      </c>
      <c r="NAQ44" s="322"/>
      <c r="NAR44" s="170"/>
      <c r="NAS44" s="170"/>
      <c r="NAT44" s="323" t="s">
        <v>20</v>
      </c>
      <c r="NAU44" s="324">
        <v>0.4</v>
      </c>
      <c r="NAV44" s="321" t="s">
        <v>726</v>
      </c>
      <c r="NAW44" s="320" t="s">
        <v>725</v>
      </c>
      <c r="NAX44" s="321" t="s">
        <v>720</v>
      </c>
      <c r="NAY44" s="322"/>
      <c r="NAZ44" s="170"/>
      <c r="NBA44" s="170"/>
      <c r="NBB44" s="323" t="s">
        <v>20</v>
      </c>
      <c r="NBC44" s="324">
        <v>0.4</v>
      </c>
      <c r="NBD44" s="321" t="s">
        <v>726</v>
      </c>
      <c r="NBE44" s="320" t="s">
        <v>725</v>
      </c>
      <c r="NBF44" s="321" t="s">
        <v>720</v>
      </c>
      <c r="NBG44" s="322"/>
      <c r="NBH44" s="170"/>
      <c r="NBI44" s="170"/>
      <c r="NBJ44" s="323" t="s">
        <v>20</v>
      </c>
      <c r="NBK44" s="324">
        <v>0.4</v>
      </c>
      <c r="NBL44" s="321" t="s">
        <v>726</v>
      </c>
      <c r="NBM44" s="320" t="s">
        <v>725</v>
      </c>
      <c r="NBN44" s="321" t="s">
        <v>720</v>
      </c>
      <c r="NBO44" s="322"/>
      <c r="NBP44" s="170"/>
      <c r="NBQ44" s="170"/>
      <c r="NBR44" s="323" t="s">
        <v>20</v>
      </c>
      <c r="NBS44" s="324">
        <v>0.4</v>
      </c>
      <c r="NBT44" s="321" t="s">
        <v>726</v>
      </c>
      <c r="NBU44" s="320" t="s">
        <v>725</v>
      </c>
      <c r="NBV44" s="321" t="s">
        <v>720</v>
      </c>
      <c r="NBW44" s="322"/>
      <c r="NBX44" s="170"/>
      <c r="NBY44" s="170"/>
      <c r="NBZ44" s="323" t="s">
        <v>20</v>
      </c>
      <c r="NCA44" s="324">
        <v>0.4</v>
      </c>
      <c r="NCB44" s="321" t="s">
        <v>726</v>
      </c>
      <c r="NCC44" s="320" t="s">
        <v>725</v>
      </c>
      <c r="NCD44" s="321" t="s">
        <v>720</v>
      </c>
      <c r="NCE44" s="322"/>
      <c r="NCF44" s="170"/>
      <c r="NCG44" s="170"/>
      <c r="NCH44" s="323" t="s">
        <v>20</v>
      </c>
      <c r="NCI44" s="324">
        <v>0.4</v>
      </c>
      <c r="NCJ44" s="321" t="s">
        <v>726</v>
      </c>
      <c r="NCK44" s="320" t="s">
        <v>725</v>
      </c>
      <c r="NCL44" s="321" t="s">
        <v>720</v>
      </c>
      <c r="NCM44" s="322"/>
      <c r="NCN44" s="170"/>
      <c r="NCO44" s="170"/>
      <c r="NCP44" s="323" t="s">
        <v>20</v>
      </c>
      <c r="NCQ44" s="324">
        <v>0.4</v>
      </c>
      <c r="NCR44" s="321" t="s">
        <v>726</v>
      </c>
      <c r="NCS44" s="320" t="s">
        <v>725</v>
      </c>
      <c r="NCT44" s="321" t="s">
        <v>720</v>
      </c>
      <c r="NCU44" s="322"/>
      <c r="NCV44" s="170"/>
      <c r="NCW44" s="170"/>
      <c r="NCX44" s="323" t="s">
        <v>20</v>
      </c>
      <c r="NCY44" s="324">
        <v>0.4</v>
      </c>
      <c r="NCZ44" s="321" t="s">
        <v>726</v>
      </c>
      <c r="NDA44" s="320" t="s">
        <v>725</v>
      </c>
      <c r="NDB44" s="321" t="s">
        <v>720</v>
      </c>
      <c r="NDC44" s="322"/>
      <c r="NDD44" s="170"/>
      <c r="NDE44" s="170"/>
      <c r="NDF44" s="323" t="s">
        <v>20</v>
      </c>
      <c r="NDG44" s="324">
        <v>0.4</v>
      </c>
      <c r="NDH44" s="321" t="s">
        <v>726</v>
      </c>
      <c r="NDI44" s="320" t="s">
        <v>725</v>
      </c>
      <c r="NDJ44" s="321" t="s">
        <v>720</v>
      </c>
      <c r="NDK44" s="322"/>
      <c r="NDL44" s="170"/>
      <c r="NDM44" s="170"/>
      <c r="NDN44" s="323" t="s">
        <v>20</v>
      </c>
      <c r="NDO44" s="324">
        <v>0.4</v>
      </c>
      <c r="NDP44" s="321" t="s">
        <v>726</v>
      </c>
      <c r="NDQ44" s="320" t="s">
        <v>725</v>
      </c>
      <c r="NDR44" s="321" t="s">
        <v>720</v>
      </c>
      <c r="NDS44" s="322"/>
      <c r="NDT44" s="170"/>
      <c r="NDU44" s="170"/>
      <c r="NDV44" s="323" t="s">
        <v>20</v>
      </c>
      <c r="NDW44" s="324">
        <v>0.4</v>
      </c>
      <c r="NDX44" s="321" t="s">
        <v>726</v>
      </c>
      <c r="NDY44" s="320" t="s">
        <v>725</v>
      </c>
      <c r="NDZ44" s="321" t="s">
        <v>720</v>
      </c>
      <c r="NEA44" s="322"/>
      <c r="NEB44" s="170"/>
      <c r="NEC44" s="170"/>
      <c r="NED44" s="323" t="s">
        <v>20</v>
      </c>
      <c r="NEE44" s="324">
        <v>0.4</v>
      </c>
      <c r="NEF44" s="321" t="s">
        <v>726</v>
      </c>
      <c r="NEG44" s="320" t="s">
        <v>725</v>
      </c>
      <c r="NEH44" s="321" t="s">
        <v>720</v>
      </c>
      <c r="NEI44" s="322"/>
      <c r="NEJ44" s="170"/>
      <c r="NEK44" s="170"/>
      <c r="NEL44" s="323" t="s">
        <v>20</v>
      </c>
      <c r="NEM44" s="324">
        <v>0.4</v>
      </c>
      <c r="NEN44" s="321" t="s">
        <v>726</v>
      </c>
      <c r="NEO44" s="320" t="s">
        <v>725</v>
      </c>
      <c r="NEP44" s="321" t="s">
        <v>720</v>
      </c>
      <c r="NEQ44" s="322"/>
      <c r="NER44" s="170"/>
      <c r="NES44" s="170"/>
      <c r="NET44" s="323" t="s">
        <v>20</v>
      </c>
      <c r="NEU44" s="324">
        <v>0.4</v>
      </c>
      <c r="NEV44" s="321" t="s">
        <v>726</v>
      </c>
      <c r="NEW44" s="320" t="s">
        <v>725</v>
      </c>
      <c r="NEX44" s="321" t="s">
        <v>720</v>
      </c>
      <c r="NEY44" s="322"/>
      <c r="NEZ44" s="170"/>
      <c r="NFA44" s="170"/>
      <c r="NFB44" s="323" t="s">
        <v>20</v>
      </c>
      <c r="NFC44" s="324">
        <v>0.4</v>
      </c>
      <c r="NFD44" s="321" t="s">
        <v>726</v>
      </c>
      <c r="NFE44" s="320" t="s">
        <v>725</v>
      </c>
      <c r="NFF44" s="321" t="s">
        <v>720</v>
      </c>
      <c r="NFG44" s="322"/>
      <c r="NFH44" s="170"/>
      <c r="NFI44" s="170"/>
      <c r="NFJ44" s="323" t="s">
        <v>20</v>
      </c>
      <c r="NFK44" s="324">
        <v>0.4</v>
      </c>
      <c r="NFL44" s="321" t="s">
        <v>726</v>
      </c>
      <c r="NFM44" s="320" t="s">
        <v>725</v>
      </c>
      <c r="NFN44" s="321" t="s">
        <v>720</v>
      </c>
      <c r="NFO44" s="322"/>
      <c r="NFP44" s="170"/>
      <c r="NFQ44" s="170"/>
      <c r="NFR44" s="323" t="s">
        <v>20</v>
      </c>
      <c r="NFS44" s="324">
        <v>0.4</v>
      </c>
      <c r="NFT44" s="321" t="s">
        <v>726</v>
      </c>
      <c r="NFU44" s="320" t="s">
        <v>725</v>
      </c>
      <c r="NFV44" s="321" t="s">
        <v>720</v>
      </c>
      <c r="NFW44" s="322"/>
      <c r="NFX44" s="170"/>
      <c r="NFY44" s="170"/>
      <c r="NFZ44" s="323" t="s">
        <v>20</v>
      </c>
      <c r="NGA44" s="324">
        <v>0.4</v>
      </c>
      <c r="NGB44" s="321" t="s">
        <v>726</v>
      </c>
      <c r="NGC44" s="320" t="s">
        <v>725</v>
      </c>
      <c r="NGD44" s="321" t="s">
        <v>720</v>
      </c>
      <c r="NGE44" s="322"/>
      <c r="NGF44" s="170"/>
      <c r="NGG44" s="170"/>
      <c r="NGH44" s="323" t="s">
        <v>20</v>
      </c>
      <c r="NGI44" s="324">
        <v>0.4</v>
      </c>
      <c r="NGJ44" s="321" t="s">
        <v>726</v>
      </c>
      <c r="NGK44" s="320" t="s">
        <v>725</v>
      </c>
      <c r="NGL44" s="321" t="s">
        <v>720</v>
      </c>
      <c r="NGM44" s="322"/>
      <c r="NGN44" s="170"/>
      <c r="NGO44" s="170"/>
      <c r="NGP44" s="323" t="s">
        <v>20</v>
      </c>
      <c r="NGQ44" s="324">
        <v>0.4</v>
      </c>
      <c r="NGR44" s="321" t="s">
        <v>726</v>
      </c>
      <c r="NGS44" s="320" t="s">
        <v>725</v>
      </c>
      <c r="NGT44" s="321" t="s">
        <v>720</v>
      </c>
      <c r="NGU44" s="322"/>
      <c r="NGV44" s="170"/>
      <c r="NGW44" s="170"/>
      <c r="NGX44" s="323" t="s">
        <v>20</v>
      </c>
      <c r="NGY44" s="324">
        <v>0.4</v>
      </c>
      <c r="NGZ44" s="321" t="s">
        <v>726</v>
      </c>
      <c r="NHA44" s="320" t="s">
        <v>725</v>
      </c>
      <c r="NHB44" s="321" t="s">
        <v>720</v>
      </c>
      <c r="NHC44" s="322"/>
      <c r="NHD44" s="170"/>
      <c r="NHE44" s="170"/>
      <c r="NHF44" s="323" t="s">
        <v>20</v>
      </c>
      <c r="NHG44" s="324">
        <v>0.4</v>
      </c>
      <c r="NHH44" s="321" t="s">
        <v>726</v>
      </c>
      <c r="NHI44" s="320" t="s">
        <v>725</v>
      </c>
      <c r="NHJ44" s="321" t="s">
        <v>720</v>
      </c>
      <c r="NHK44" s="322"/>
      <c r="NHL44" s="170"/>
      <c r="NHM44" s="170"/>
      <c r="NHN44" s="323" t="s">
        <v>20</v>
      </c>
      <c r="NHO44" s="324">
        <v>0.4</v>
      </c>
      <c r="NHP44" s="321" t="s">
        <v>726</v>
      </c>
      <c r="NHQ44" s="320" t="s">
        <v>725</v>
      </c>
      <c r="NHR44" s="321" t="s">
        <v>720</v>
      </c>
      <c r="NHS44" s="322"/>
      <c r="NHT44" s="170"/>
      <c r="NHU44" s="170"/>
      <c r="NHV44" s="323" t="s">
        <v>20</v>
      </c>
      <c r="NHW44" s="324">
        <v>0.4</v>
      </c>
      <c r="NHX44" s="321" t="s">
        <v>726</v>
      </c>
      <c r="NHY44" s="320" t="s">
        <v>725</v>
      </c>
      <c r="NHZ44" s="321" t="s">
        <v>720</v>
      </c>
      <c r="NIA44" s="322"/>
      <c r="NIB44" s="170"/>
      <c r="NIC44" s="170"/>
      <c r="NID44" s="323" t="s">
        <v>20</v>
      </c>
      <c r="NIE44" s="324">
        <v>0.4</v>
      </c>
      <c r="NIF44" s="321" t="s">
        <v>726</v>
      </c>
      <c r="NIG44" s="320" t="s">
        <v>725</v>
      </c>
      <c r="NIH44" s="321" t="s">
        <v>720</v>
      </c>
      <c r="NII44" s="322"/>
      <c r="NIJ44" s="170"/>
      <c r="NIK44" s="170"/>
      <c r="NIL44" s="323" t="s">
        <v>20</v>
      </c>
      <c r="NIM44" s="324">
        <v>0.4</v>
      </c>
      <c r="NIN44" s="321" t="s">
        <v>726</v>
      </c>
      <c r="NIO44" s="320" t="s">
        <v>725</v>
      </c>
      <c r="NIP44" s="321" t="s">
        <v>720</v>
      </c>
      <c r="NIQ44" s="322"/>
      <c r="NIR44" s="170"/>
      <c r="NIS44" s="170"/>
      <c r="NIT44" s="323" t="s">
        <v>20</v>
      </c>
      <c r="NIU44" s="324">
        <v>0.4</v>
      </c>
      <c r="NIV44" s="321" t="s">
        <v>726</v>
      </c>
      <c r="NIW44" s="320" t="s">
        <v>725</v>
      </c>
      <c r="NIX44" s="321" t="s">
        <v>720</v>
      </c>
      <c r="NIY44" s="322"/>
      <c r="NIZ44" s="170"/>
      <c r="NJA44" s="170"/>
      <c r="NJB44" s="323" t="s">
        <v>20</v>
      </c>
      <c r="NJC44" s="324">
        <v>0.4</v>
      </c>
      <c r="NJD44" s="321" t="s">
        <v>726</v>
      </c>
      <c r="NJE44" s="320" t="s">
        <v>725</v>
      </c>
      <c r="NJF44" s="321" t="s">
        <v>720</v>
      </c>
      <c r="NJG44" s="322"/>
      <c r="NJH44" s="170"/>
      <c r="NJI44" s="170"/>
      <c r="NJJ44" s="323" t="s">
        <v>20</v>
      </c>
      <c r="NJK44" s="324">
        <v>0.4</v>
      </c>
      <c r="NJL44" s="321" t="s">
        <v>726</v>
      </c>
      <c r="NJM44" s="320" t="s">
        <v>725</v>
      </c>
      <c r="NJN44" s="321" t="s">
        <v>720</v>
      </c>
      <c r="NJO44" s="322"/>
      <c r="NJP44" s="170"/>
      <c r="NJQ44" s="170"/>
      <c r="NJR44" s="323" t="s">
        <v>20</v>
      </c>
      <c r="NJS44" s="324">
        <v>0.4</v>
      </c>
      <c r="NJT44" s="321" t="s">
        <v>726</v>
      </c>
      <c r="NJU44" s="320" t="s">
        <v>725</v>
      </c>
      <c r="NJV44" s="321" t="s">
        <v>720</v>
      </c>
      <c r="NJW44" s="322"/>
      <c r="NJX44" s="170"/>
      <c r="NJY44" s="170"/>
      <c r="NJZ44" s="323" t="s">
        <v>20</v>
      </c>
      <c r="NKA44" s="324">
        <v>0.4</v>
      </c>
      <c r="NKB44" s="321" t="s">
        <v>726</v>
      </c>
      <c r="NKC44" s="320" t="s">
        <v>725</v>
      </c>
      <c r="NKD44" s="321" t="s">
        <v>720</v>
      </c>
      <c r="NKE44" s="322"/>
      <c r="NKF44" s="170"/>
      <c r="NKG44" s="170"/>
      <c r="NKH44" s="323" t="s">
        <v>20</v>
      </c>
      <c r="NKI44" s="324">
        <v>0.4</v>
      </c>
      <c r="NKJ44" s="321" t="s">
        <v>726</v>
      </c>
      <c r="NKK44" s="320" t="s">
        <v>725</v>
      </c>
      <c r="NKL44" s="321" t="s">
        <v>720</v>
      </c>
      <c r="NKM44" s="322"/>
      <c r="NKN44" s="170"/>
      <c r="NKO44" s="170"/>
      <c r="NKP44" s="323" t="s">
        <v>20</v>
      </c>
      <c r="NKQ44" s="324">
        <v>0.4</v>
      </c>
      <c r="NKR44" s="321" t="s">
        <v>726</v>
      </c>
      <c r="NKS44" s="320" t="s">
        <v>725</v>
      </c>
      <c r="NKT44" s="321" t="s">
        <v>720</v>
      </c>
      <c r="NKU44" s="322"/>
      <c r="NKV44" s="170"/>
      <c r="NKW44" s="170"/>
      <c r="NKX44" s="323" t="s">
        <v>20</v>
      </c>
      <c r="NKY44" s="324">
        <v>0.4</v>
      </c>
      <c r="NKZ44" s="321" t="s">
        <v>726</v>
      </c>
      <c r="NLA44" s="320" t="s">
        <v>725</v>
      </c>
      <c r="NLB44" s="321" t="s">
        <v>720</v>
      </c>
      <c r="NLC44" s="322"/>
      <c r="NLD44" s="170"/>
      <c r="NLE44" s="170"/>
      <c r="NLF44" s="323" t="s">
        <v>20</v>
      </c>
      <c r="NLG44" s="324">
        <v>0.4</v>
      </c>
      <c r="NLH44" s="321" t="s">
        <v>726</v>
      </c>
      <c r="NLI44" s="320" t="s">
        <v>725</v>
      </c>
      <c r="NLJ44" s="321" t="s">
        <v>720</v>
      </c>
      <c r="NLK44" s="322"/>
      <c r="NLL44" s="170"/>
      <c r="NLM44" s="170"/>
      <c r="NLN44" s="323" t="s">
        <v>20</v>
      </c>
      <c r="NLO44" s="324">
        <v>0.4</v>
      </c>
      <c r="NLP44" s="321" t="s">
        <v>726</v>
      </c>
      <c r="NLQ44" s="320" t="s">
        <v>725</v>
      </c>
      <c r="NLR44" s="321" t="s">
        <v>720</v>
      </c>
      <c r="NLS44" s="322"/>
      <c r="NLT44" s="170"/>
      <c r="NLU44" s="170"/>
      <c r="NLV44" s="323" t="s">
        <v>20</v>
      </c>
      <c r="NLW44" s="324">
        <v>0.4</v>
      </c>
      <c r="NLX44" s="321" t="s">
        <v>726</v>
      </c>
      <c r="NLY44" s="320" t="s">
        <v>725</v>
      </c>
      <c r="NLZ44" s="321" t="s">
        <v>720</v>
      </c>
      <c r="NMA44" s="322"/>
      <c r="NMB44" s="170"/>
      <c r="NMC44" s="170"/>
      <c r="NMD44" s="323" t="s">
        <v>20</v>
      </c>
      <c r="NME44" s="324">
        <v>0.4</v>
      </c>
      <c r="NMF44" s="321" t="s">
        <v>726</v>
      </c>
      <c r="NMG44" s="320" t="s">
        <v>725</v>
      </c>
      <c r="NMH44" s="321" t="s">
        <v>720</v>
      </c>
      <c r="NMI44" s="322"/>
      <c r="NMJ44" s="170"/>
      <c r="NMK44" s="170"/>
      <c r="NML44" s="323" t="s">
        <v>20</v>
      </c>
      <c r="NMM44" s="324">
        <v>0.4</v>
      </c>
      <c r="NMN44" s="321" t="s">
        <v>726</v>
      </c>
      <c r="NMO44" s="320" t="s">
        <v>725</v>
      </c>
      <c r="NMP44" s="321" t="s">
        <v>720</v>
      </c>
      <c r="NMQ44" s="322"/>
      <c r="NMR44" s="170"/>
      <c r="NMS44" s="170"/>
      <c r="NMT44" s="323" t="s">
        <v>20</v>
      </c>
      <c r="NMU44" s="324">
        <v>0.4</v>
      </c>
      <c r="NMV44" s="321" t="s">
        <v>726</v>
      </c>
      <c r="NMW44" s="320" t="s">
        <v>725</v>
      </c>
      <c r="NMX44" s="321" t="s">
        <v>720</v>
      </c>
      <c r="NMY44" s="322"/>
      <c r="NMZ44" s="170"/>
      <c r="NNA44" s="170"/>
      <c r="NNB44" s="323" t="s">
        <v>20</v>
      </c>
      <c r="NNC44" s="324">
        <v>0.4</v>
      </c>
      <c r="NND44" s="321" t="s">
        <v>726</v>
      </c>
      <c r="NNE44" s="320" t="s">
        <v>725</v>
      </c>
      <c r="NNF44" s="321" t="s">
        <v>720</v>
      </c>
      <c r="NNG44" s="322"/>
      <c r="NNH44" s="170"/>
      <c r="NNI44" s="170"/>
      <c r="NNJ44" s="323" t="s">
        <v>20</v>
      </c>
      <c r="NNK44" s="324">
        <v>0.4</v>
      </c>
      <c r="NNL44" s="321" t="s">
        <v>726</v>
      </c>
      <c r="NNM44" s="320" t="s">
        <v>725</v>
      </c>
      <c r="NNN44" s="321" t="s">
        <v>720</v>
      </c>
      <c r="NNO44" s="322"/>
      <c r="NNP44" s="170"/>
      <c r="NNQ44" s="170"/>
      <c r="NNR44" s="323" t="s">
        <v>20</v>
      </c>
      <c r="NNS44" s="324">
        <v>0.4</v>
      </c>
      <c r="NNT44" s="321" t="s">
        <v>726</v>
      </c>
      <c r="NNU44" s="320" t="s">
        <v>725</v>
      </c>
      <c r="NNV44" s="321" t="s">
        <v>720</v>
      </c>
      <c r="NNW44" s="322"/>
      <c r="NNX44" s="170"/>
      <c r="NNY44" s="170"/>
      <c r="NNZ44" s="323" t="s">
        <v>20</v>
      </c>
      <c r="NOA44" s="324">
        <v>0.4</v>
      </c>
      <c r="NOB44" s="321" t="s">
        <v>726</v>
      </c>
      <c r="NOC44" s="320" t="s">
        <v>725</v>
      </c>
      <c r="NOD44" s="321" t="s">
        <v>720</v>
      </c>
      <c r="NOE44" s="322"/>
      <c r="NOF44" s="170"/>
      <c r="NOG44" s="170"/>
      <c r="NOH44" s="323" t="s">
        <v>20</v>
      </c>
      <c r="NOI44" s="324">
        <v>0.4</v>
      </c>
      <c r="NOJ44" s="321" t="s">
        <v>726</v>
      </c>
      <c r="NOK44" s="320" t="s">
        <v>725</v>
      </c>
      <c r="NOL44" s="321" t="s">
        <v>720</v>
      </c>
      <c r="NOM44" s="322"/>
      <c r="NON44" s="170"/>
      <c r="NOO44" s="170"/>
      <c r="NOP44" s="323" t="s">
        <v>20</v>
      </c>
      <c r="NOQ44" s="324">
        <v>0.4</v>
      </c>
      <c r="NOR44" s="321" t="s">
        <v>726</v>
      </c>
      <c r="NOS44" s="320" t="s">
        <v>725</v>
      </c>
      <c r="NOT44" s="321" t="s">
        <v>720</v>
      </c>
      <c r="NOU44" s="322"/>
      <c r="NOV44" s="170"/>
      <c r="NOW44" s="170"/>
      <c r="NOX44" s="323" t="s">
        <v>20</v>
      </c>
      <c r="NOY44" s="324">
        <v>0.4</v>
      </c>
      <c r="NOZ44" s="321" t="s">
        <v>726</v>
      </c>
      <c r="NPA44" s="320" t="s">
        <v>725</v>
      </c>
      <c r="NPB44" s="321" t="s">
        <v>720</v>
      </c>
      <c r="NPC44" s="322"/>
      <c r="NPD44" s="170"/>
      <c r="NPE44" s="170"/>
      <c r="NPF44" s="323" t="s">
        <v>20</v>
      </c>
      <c r="NPG44" s="324">
        <v>0.4</v>
      </c>
      <c r="NPH44" s="321" t="s">
        <v>726</v>
      </c>
      <c r="NPI44" s="320" t="s">
        <v>725</v>
      </c>
      <c r="NPJ44" s="321" t="s">
        <v>720</v>
      </c>
      <c r="NPK44" s="322"/>
      <c r="NPL44" s="170"/>
      <c r="NPM44" s="170"/>
      <c r="NPN44" s="323" t="s">
        <v>20</v>
      </c>
      <c r="NPO44" s="324">
        <v>0.4</v>
      </c>
      <c r="NPP44" s="321" t="s">
        <v>726</v>
      </c>
      <c r="NPQ44" s="320" t="s">
        <v>725</v>
      </c>
      <c r="NPR44" s="321" t="s">
        <v>720</v>
      </c>
      <c r="NPS44" s="322"/>
      <c r="NPT44" s="170"/>
      <c r="NPU44" s="170"/>
      <c r="NPV44" s="323" t="s">
        <v>20</v>
      </c>
      <c r="NPW44" s="324">
        <v>0.4</v>
      </c>
      <c r="NPX44" s="321" t="s">
        <v>726</v>
      </c>
      <c r="NPY44" s="320" t="s">
        <v>725</v>
      </c>
      <c r="NPZ44" s="321" t="s">
        <v>720</v>
      </c>
      <c r="NQA44" s="322"/>
      <c r="NQB44" s="170"/>
      <c r="NQC44" s="170"/>
      <c r="NQD44" s="323" t="s">
        <v>20</v>
      </c>
      <c r="NQE44" s="324">
        <v>0.4</v>
      </c>
      <c r="NQF44" s="321" t="s">
        <v>726</v>
      </c>
      <c r="NQG44" s="320" t="s">
        <v>725</v>
      </c>
      <c r="NQH44" s="321" t="s">
        <v>720</v>
      </c>
      <c r="NQI44" s="322"/>
      <c r="NQJ44" s="170"/>
      <c r="NQK44" s="170"/>
      <c r="NQL44" s="323" t="s">
        <v>20</v>
      </c>
      <c r="NQM44" s="324">
        <v>0.4</v>
      </c>
      <c r="NQN44" s="321" t="s">
        <v>726</v>
      </c>
      <c r="NQO44" s="320" t="s">
        <v>725</v>
      </c>
      <c r="NQP44" s="321" t="s">
        <v>720</v>
      </c>
      <c r="NQQ44" s="322"/>
      <c r="NQR44" s="170"/>
      <c r="NQS44" s="170"/>
      <c r="NQT44" s="323" t="s">
        <v>20</v>
      </c>
      <c r="NQU44" s="324">
        <v>0.4</v>
      </c>
      <c r="NQV44" s="321" t="s">
        <v>726</v>
      </c>
      <c r="NQW44" s="320" t="s">
        <v>725</v>
      </c>
      <c r="NQX44" s="321" t="s">
        <v>720</v>
      </c>
      <c r="NQY44" s="322"/>
      <c r="NQZ44" s="170"/>
      <c r="NRA44" s="170"/>
      <c r="NRB44" s="323" t="s">
        <v>20</v>
      </c>
      <c r="NRC44" s="324">
        <v>0.4</v>
      </c>
      <c r="NRD44" s="321" t="s">
        <v>726</v>
      </c>
      <c r="NRE44" s="320" t="s">
        <v>725</v>
      </c>
      <c r="NRF44" s="321" t="s">
        <v>720</v>
      </c>
      <c r="NRG44" s="322"/>
      <c r="NRH44" s="170"/>
      <c r="NRI44" s="170"/>
      <c r="NRJ44" s="323" t="s">
        <v>20</v>
      </c>
      <c r="NRK44" s="324">
        <v>0.4</v>
      </c>
      <c r="NRL44" s="321" t="s">
        <v>726</v>
      </c>
      <c r="NRM44" s="320" t="s">
        <v>725</v>
      </c>
      <c r="NRN44" s="321" t="s">
        <v>720</v>
      </c>
      <c r="NRO44" s="322"/>
      <c r="NRP44" s="170"/>
      <c r="NRQ44" s="170"/>
      <c r="NRR44" s="323" t="s">
        <v>20</v>
      </c>
      <c r="NRS44" s="324">
        <v>0.4</v>
      </c>
      <c r="NRT44" s="321" t="s">
        <v>726</v>
      </c>
      <c r="NRU44" s="320" t="s">
        <v>725</v>
      </c>
      <c r="NRV44" s="321" t="s">
        <v>720</v>
      </c>
      <c r="NRW44" s="322"/>
      <c r="NRX44" s="170"/>
      <c r="NRY44" s="170"/>
      <c r="NRZ44" s="323" t="s">
        <v>20</v>
      </c>
      <c r="NSA44" s="324">
        <v>0.4</v>
      </c>
      <c r="NSB44" s="321" t="s">
        <v>726</v>
      </c>
      <c r="NSC44" s="320" t="s">
        <v>725</v>
      </c>
      <c r="NSD44" s="321" t="s">
        <v>720</v>
      </c>
      <c r="NSE44" s="322"/>
      <c r="NSF44" s="170"/>
      <c r="NSG44" s="170"/>
      <c r="NSH44" s="323" t="s">
        <v>20</v>
      </c>
      <c r="NSI44" s="324">
        <v>0.4</v>
      </c>
      <c r="NSJ44" s="321" t="s">
        <v>726</v>
      </c>
      <c r="NSK44" s="320" t="s">
        <v>725</v>
      </c>
      <c r="NSL44" s="321" t="s">
        <v>720</v>
      </c>
      <c r="NSM44" s="322"/>
      <c r="NSN44" s="170"/>
      <c r="NSO44" s="170"/>
      <c r="NSP44" s="323" t="s">
        <v>20</v>
      </c>
      <c r="NSQ44" s="324">
        <v>0.4</v>
      </c>
      <c r="NSR44" s="321" t="s">
        <v>726</v>
      </c>
      <c r="NSS44" s="320" t="s">
        <v>725</v>
      </c>
      <c r="NST44" s="321" t="s">
        <v>720</v>
      </c>
      <c r="NSU44" s="322"/>
      <c r="NSV44" s="170"/>
      <c r="NSW44" s="170"/>
      <c r="NSX44" s="323" t="s">
        <v>20</v>
      </c>
      <c r="NSY44" s="324">
        <v>0.4</v>
      </c>
      <c r="NSZ44" s="321" t="s">
        <v>726</v>
      </c>
      <c r="NTA44" s="320" t="s">
        <v>725</v>
      </c>
      <c r="NTB44" s="321" t="s">
        <v>720</v>
      </c>
      <c r="NTC44" s="322"/>
      <c r="NTD44" s="170"/>
      <c r="NTE44" s="170"/>
      <c r="NTF44" s="323" t="s">
        <v>20</v>
      </c>
      <c r="NTG44" s="324">
        <v>0.4</v>
      </c>
      <c r="NTH44" s="321" t="s">
        <v>726</v>
      </c>
      <c r="NTI44" s="320" t="s">
        <v>725</v>
      </c>
      <c r="NTJ44" s="321" t="s">
        <v>720</v>
      </c>
      <c r="NTK44" s="322"/>
      <c r="NTL44" s="170"/>
      <c r="NTM44" s="170"/>
      <c r="NTN44" s="323" t="s">
        <v>20</v>
      </c>
      <c r="NTO44" s="324">
        <v>0.4</v>
      </c>
      <c r="NTP44" s="321" t="s">
        <v>726</v>
      </c>
      <c r="NTQ44" s="320" t="s">
        <v>725</v>
      </c>
      <c r="NTR44" s="321" t="s">
        <v>720</v>
      </c>
      <c r="NTS44" s="322"/>
      <c r="NTT44" s="170"/>
      <c r="NTU44" s="170"/>
      <c r="NTV44" s="323" t="s">
        <v>20</v>
      </c>
      <c r="NTW44" s="324">
        <v>0.4</v>
      </c>
      <c r="NTX44" s="321" t="s">
        <v>726</v>
      </c>
      <c r="NTY44" s="320" t="s">
        <v>725</v>
      </c>
      <c r="NTZ44" s="321" t="s">
        <v>720</v>
      </c>
      <c r="NUA44" s="322"/>
      <c r="NUB44" s="170"/>
      <c r="NUC44" s="170"/>
      <c r="NUD44" s="323" t="s">
        <v>20</v>
      </c>
      <c r="NUE44" s="324">
        <v>0.4</v>
      </c>
      <c r="NUF44" s="321" t="s">
        <v>726</v>
      </c>
      <c r="NUG44" s="320" t="s">
        <v>725</v>
      </c>
      <c r="NUH44" s="321" t="s">
        <v>720</v>
      </c>
      <c r="NUI44" s="322"/>
      <c r="NUJ44" s="170"/>
      <c r="NUK44" s="170"/>
      <c r="NUL44" s="323" t="s">
        <v>20</v>
      </c>
      <c r="NUM44" s="324">
        <v>0.4</v>
      </c>
      <c r="NUN44" s="321" t="s">
        <v>726</v>
      </c>
      <c r="NUO44" s="320" t="s">
        <v>725</v>
      </c>
      <c r="NUP44" s="321" t="s">
        <v>720</v>
      </c>
      <c r="NUQ44" s="322"/>
      <c r="NUR44" s="170"/>
      <c r="NUS44" s="170"/>
      <c r="NUT44" s="323" t="s">
        <v>20</v>
      </c>
      <c r="NUU44" s="324">
        <v>0.4</v>
      </c>
      <c r="NUV44" s="321" t="s">
        <v>726</v>
      </c>
      <c r="NUW44" s="320" t="s">
        <v>725</v>
      </c>
      <c r="NUX44" s="321" t="s">
        <v>720</v>
      </c>
      <c r="NUY44" s="322"/>
      <c r="NUZ44" s="170"/>
      <c r="NVA44" s="170"/>
      <c r="NVB44" s="323" t="s">
        <v>20</v>
      </c>
      <c r="NVC44" s="324">
        <v>0.4</v>
      </c>
      <c r="NVD44" s="321" t="s">
        <v>726</v>
      </c>
      <c r="NVE44" s="320" t="s">
        <v>725</v>
      </c>
      <c r="NVF44" s="321" t="s">
        <v>720</v>
      </c>
      <c r="NVG44" s="322"/>
      <c r="NVH44" s="170"/>
      <c r="NVI44" s="170"/>
      <c r="NVJ44" s="323" t="s">
        <v>20</v>
      </c>
      <c r="NVK44" s="324">
        <v>0.4</v>
      </c>
      <c r="NVL44" s="321" t="s">
        <v>726</v>
      </c>
      <c r="NVM44" s="320" t="s">
        <v>725</v>
      </c>
      <c r="NVN44" s="321" t="s">
        <v>720</v>
      </c>
      <c r="NVO44" s="322"/>
      <c r="NVP44" s="170"/>
      <c r="NVQ44" s="170"/>
      <c r="NVR44" s="323" t="s">
        <v>20</v>
      </c>
      <c r="NVS44" s="324">
        <v>0.4</v>
      </c>
      <c r="NVT44" s="321" t="s">
        <v>726</v>
      </c>
      <c r="NVU44" s="320" t="s">
        <v>725</v>
      </c>
      <c r="NVV44" s="321" t="s">
        <v>720</v>
      </c>
      <c r="NVW44" s="322"/>
      <c r="NVX44" s="170"/>
      <c r="NVY44" s="170"/>
      <c r="NVZ44" s="323" t="s">
        <v>20</v>
      </c>
      <c r="NWA44" s="324">
        <v>0.4</v>
      </c>
      <c r="NWB44" s="321" t="s">
        <v>726</v>
      </c>
      <c r="NWC44" s="320" t="s">
        <v>725</v>
      </c>
      <c r="NWD44" s="321" t="s">
        <v>720</v>
      </c>
      <c r="NWE44" s="322"/>
      <c r="NWF44" s="170"/>
      <c r="NWG44" s="170"/>
      <c r="NWH44" s="323" t="s">
        <v>20</v>
      </c>
      <c r="NWI44" s="324">
        <v>0.4</v>
      </c>
      <c r="NWJ44" s="321" t="s">
        <v>726</v>
      </c>
      <c r="NWK44" s="320" t="s">
        <v>725</v>
      </c>
      <c r="NWL44" s="321" t="s">
        <v>720</v>
      </c>
      <c r="NWM44" s="322"/>
      <c r="NWN44" s="170"/>
      <c r="NWO44" s="170"/>
      <c r="NWP44" s="323" t="s">
        <v>20</v>
      </c>
      <c r="NWQ44" s="324">
        <v>0.4</v>
      </c>
      <c r="NWR44" s="321" t="s">
        <v>726</v>
      </c>
      <c r="NWS44" s="320" t="s">
        <v>725</v>
      </c>
      <c r="NWT44" s="321" t="s">
        <v>720</v>
      </c>
      <c r="NWU44" s="322"/>
      <c r="NWV44" s="170"/>
      <c r="NWW44" s="170"/>
      <c r="NWX44" s="323" t="s">
        <v>20</v>
      </c>
      <c r="NWY44" s="324">
        <v>0.4</v>
      </c>
      <c r="NWZ44" s="321" t="s">
        <v>726</v>
      </c>
      <c r="NXA44" s="320" t="s">
        <v>725</v>
      </c>
      <c r="NXB44" s="321" t="s">
        <v>720</v>
      </c>
      <c r="NXC44" s="322"/>
      <c r="NXD44" s="170"/>
      <c r="NXE44" s="170"/>
      <c r="NXF44" s="323" t="s">
        <v>20</v>
      </c>
      <c r="NXG44" s="324">
        <v>0.4</v>
      </c>
      <c r="NXH44" s="321" t="s">
        <v>726</v>
      </c>
      <c r="NXI44" s="320" t="s">
        <v>725</v>
      </c>
      <c r="NXJ44" s="321" t="s">
        <v>720</v>
      </c>
      <c r="NXK44" s="322"/>
      <c r="NXL44" s="170"/>
      <c r="NXM44" s="170"/>
      <c r="NXN44" s="323" t="s">
        <v>20</v>
      </c>
      <c r="NXO44" s="324">
        <v>0.4</v>
      </c>
      <c r="NXP44" s="321" t="s">
        <v>726</v>
      </c>
      <c r="NXQ44" s="320" t="s">
        <v>725</v>
      </c>
      <c r="NXR44" s="321" t="s">
        <v>720</v>
      </c>
      <c r="NXS44" s="322"/>
      <c r="NXT44" s="170"/>
      <c r="NXU44" s="170"/>
      <c r="NXV44" s="323" t="s">
        <v>20</v>
      </c>
      <c r="NXW44" s="324">
        <v>0.4</v>
      </c>
      <c r="NXX44" s="321" t="s">
        <v>726</v>
      </c>
      <c r="NXY44" s="320" t="s">
        <v>725</v>
      </c>
      <c r="NXZ44" s="321" t="s">
        <v>720</v>
      </c>
      <c r="NYA44" s="322"/>
      <c r="NYB44" s="170"/>
      <c r="NYC44" s="170"/>
      <c r="NYD44" s="323" t="s">
        <v>20</v>
      </c>
      <c r="NYE44" s="324">
        <v>0.4</v>
      </c>
      <c r="NYF44" s="321" t="s">
        <v>726</v>
      </c>
      <c r="NYG44" s="320" t="s">
        <v>725</v>
      </c>
      <c r="NYH44" s="321" t="s">
        <v>720</v>
      </c>
      <c r="NYI44" s="322"/>
      <c r="NYJ44" s="170"/>
      <c r="NYK44" s="170"/>
      <c r="NYL44" s="323" t="s">
        <v>20</v>
      </c>
      <c r="NYM44" s="324">
        <v>0.4</v>
      </c>
      <c r="NYN44" s="321" t="s">
        <v>726</v>
      </c>
      <c r="NYO44" s="320" t="s">
        <v>725</v>
      </c>
      <c r="NYP44" s="321" t="s">
        <v>720</v>
      </c>
      <c r="NYQ44" s="322"/>
      <c r="NYR44" s="170"/>
      <c r="NYS44" s="170"/>
      <c r="NYT44" s="323" t="s">
        <v>20</v>
      </c>
      <c r="NYU44" s="324">
        <v>0.4</v>
      </c>
      <c r="NYV44" s="321" t="s">
        <v>726</v>
      </c>
      <c r="NYW44" s="320" t="s">
        <v>725</v>
      </c>
      <c r="NYX44" s="321" t="s">
        <v>720</v>
      </c>
      <c r="NYY44" s="322"/>
      <c r="NYZ44" s="170"/>
      <c r="NZA44" s="170"/>
      <c r="NZB44" s="323" t="s">
        <v>20</v>
      </c>
      <c r="NZC44" s="324">
        <v>0.4</v>
      </c>
      <c r="NZD44" s="321" t="s">
        <v>726</v>
      </c>
      <c r="NZE44" s="320" t="s">
        <v>725</v>
      </c>
      <c r="NZF44" s="321" t="s">
        <v>720</v>
      </c>
      <c r="NZG44" s="322"/>
      <c r="NZH44" s="170"/>
      <c r="NZI44" s="170"/>
      <c r="NZJ44" s="323" t="s">
        <v>20</v>
      </c>
      <c r="NZK44" s="324">
        <v>0.4</v>
      </c>
      <c r="NZL44" s="321" t="s">
        <v>726</v>
      </c>
      <c r="NZM44" s="320" t="s">
        <v>725</v>
      </c>
      <c r="NZN44" s="321" t="s">
        <v>720</v>
      </c>
      <c r="NZO44" s="322"/>
      <c r="NZP44" s="170"/>
      <c r="NZQ44" s="170"/>
      <c r="NZR44" s="323" t="s">
        <v>20</v>
      </c>
      <c r="NZS44" s="324">
        <v>0.4</v>
      </c>
      <c r="NZT44" s="321" t="s">
        <v>726</v>
      </c>
      <c r="NZU44" s="320" t="s">
        <v>725</v>
      </c>
      <c r="NZV44" s="321" t="s">
        <v>720</v>
      </c>
      <c r="NZW44" s="322"/>
      <c r="NZX44" s="170"/>
      <c r="NZY44" s="170"/>
      <c r="NZZ44" s="323" t="s">
        <v>20</v>
      </c>
      <c r="OAA44" s="324">
        <v>0.4</v>
      </c>
      <c r="OAB44" s="321" t="s">
        <v>726</v>
      </c>
      <c r="OAC44" s="320" t="s">
        <v>725</v>
      </c>
      <c r="OAD44" s="321" t="s">
        <v>720</v>
      </c>
      <c r="OAE44" s="322"/>
      <c r="OAF44" s="170"/>
      <c r="OAG44" s="170"/>
      <c r="OAH44" s="323" t="s">
        <v>20</v>
      </c>
      <c r="OAI44" s="324">
        <v>0.4</v>
      </c>
      <c r="OAJ44" s="321" t="s">
        <v>726</v>
      </c>
      <c r="OAK44" s="320" t="s">
        <v>725</v>
      </c>
      <c r="OAL44" s="321" t="s">
        <v>720</v>
      </c>
      <c r="OAM44" s="322"/>
      <c r="OAN44" s="170"/>
      <c r="OAO44" s="170"/>
      <c r="OAP44" s="323" t="s">
        <v>20</v>
      </c>
      <c r="OAQ44" s="324">
        <v>0.4</v>
      </c>
      <c r="OAR44" s="321" t="s">
        <v>726</v>
      </c>
      <c r="OAS44" s="320" t="s">
        <v>725</v>
      </c>
      <c r="OAT44" s="321" t="s">
        <v>720</v>
      </c>
      <c r="OAU44" s="322"/>
      <c r="OAV44" s="170"/>
      <c r="OAW44" s="170"/>
      <c r="OAX44" s="323" t="s">
        <v>20</v>
      </c>
      <c r="OAY44" s="324">
        <v>0.4</v>
      </c>
      <c r="OAZ44" s="321" t="s">
        <v>726</v>
      </c>
      <c r="OBA44" s="320" t="s">
        <v>725</v>
      </c>
      <c r="OBB44" s="321" t="s">
        <v>720</v>
      </c>
      <c r="OBC44" s="322"/>
      <c r="OBD44" s="170"/>
      <c r="OBE44" s="170"/>
      <c r="OBF44" s="323" t="s">
        <v>20</v>
      </c>
      <c r="OBG44" s="324">
        <v>0.4</v>
      </c>
      <c r="OBH44" s="321" t="s">
        <v>726</v>
      </c>
      <c r="OBI44" s="320" t="s">
        <v>725</v>
      </c>
      <c r="OBJ44" s="321" t="s">
        <v>720</v>
      </c>
      <c r="OBK44" s="322"/>
      <c r="OBL44" s="170"/>
      <c r="OBM44" s="170"/>
      <c r="OBN44" s="323" t="s">
        <v>20</v>
      </c>
      <c r="OBO44" s="324">
        <v>0.4</v>
      </c>
      <c r="OBP44" s="321" t="s">
        <v>726</v>
      </c>
      <c r="OBQ44" s="320" t="s">
        <v>725</v>
      </c>
      <c r="OBR44" s="321" t="s">
        <v>720</v>
      </c>
      <c r="OBS44" s="322"/>
      <c r="OBT44" s="170"/>
      <c r="OBU44" s="170"/>
      <c r="OBV44" s="323" t="s">
        <v>20</v>
      </c>
      <c r="OBW44" s="324">
        <v>0.4</v>
      </c>
      <c r="OBX44" s="321" t="s">
        <v>726</v>
      </c>
      <c r="OBY44" s="320" t="s">
        <v>725</v>
      </c>
      <c r="OBZ44" s="321" t="s">
        <v>720</v>
      </c>
      <c r="OCA44" s="322"/>
      <c r="OCB44" s="170"/>
      <c r="OCC44" s="170"/>
      <c r="OCD44" s="323" t="s">
        <v>20</v>
      </c>
      <c r="OCE44" s="324">
        <v>0.4</v>
      </c>
      <c r="OCF44" s="321" t="s">
        <v>726</v>
      </c>
      <c r="OCG44" s="320" t="s">
        <v>725</v>
      </c>
      <c r="OCH44" s="321" t="s">
        <v>720</v>
      </c>
      <c r="OCI44" s="322"/>
      <c r="OCJ44" s="170"/>
      <c r="OCK44" s="170"/>
      <c r="OCL44" s="323" t="s">
        <v>20</v>
      </c>
      <c r="OCM44" s="324">
        <v>0.4</v>
      </c>
      <c r="OCN44" s="321" t="s">
        <v>726</v>
      </c>
      <c r="OCO44" s="320" t="s">
        <v>725</v>
      </c>
      <c r="OCP44" s="321" t="s">
        <v>720</v>
      </c>
      <c r="OCQ44" s="322"/>
      <c r="OCR44" s="170"/>
      <c r="OCS44" s="170"/>
      <c r="OCT44" s="323" t="s">
        <v>20</v>
      </c>
      <c r="OCU44" s="324">
        <v>0.4</v>
      </c>
      <c r="OCV44" s="321" t="s">
        <v>726</v>
      </c>
      <c r="OCW44" s="320" t="s">
        <v>725</v>
      </c>
      <c r="OCX44" s="321" t="s">
        <v>720</v>
      </c>
      <c r="OCY44" s="322"/>
      <c r="OCZ44" s="170"/>
      <c r="ODA44" s="170"/>
      <c r="ODB44" s="323" t="s">
        <v>20</v>
      </c>
      <c r="ODC44" s="324">
        <v>0.4</v>
      </c>
      <c r="ODD44" s="321" t="s">
        <v>726</v>
      </c>
      <c r="ODE44" s="320" t="s">
        <v>725</v>
      </c>
      <c r="ODF44" s="321" t="s">
        <v>720</v>
      </c>
      <c r="ODG44" s="322"/>
      <c r="ODH44" s="170"/>
      <c r="ODI44" s="170"/>
      <c r="ODJ44" s="323" t="s">
        <v>20</v>
      </c>
      <c r="ODK44" s="324">
        <v>0.4</v>
      </c>
      <c r="ODL44" s="321" t="s">
        <v>726</v>
      </c>
      <c r="ODM44" s="320" t="s">
        <v>725</v>
      </c>
      <c r="ODN44" s="321" t="s">
        <v>720</v>
      </c>
      <c r="ODO44" s="322"/>
      <c r="ODP44" s="170"/>
      <c r="ODQ44" s="170"/>
      <c r="ODR44" s="323" t="s">
        <v>20</v>
      </c>
      <c r="ODS44" s="324">
        <v>0.4</v>
      </c>
      <c r="ODT44" s="321" t="s">
        <v>726</v>
      </c>
      <c r="ODU44" s="320" t="s">
        <v>725</v>
      </c>
      <c r="ODV44" s="321" t="s">
        <v>720</v>
      </c>
      <c r="ODW44" s="322"/>
      <c r="ODX44" s="170"/>
      <c r="ODY44" s="170"/>
      <c r="ODZ44" s="323" t="s">
        <v>20</v>
      </c>
      <c r="OEA44" s="324">
        <v>0.4</v>
      </c>
      <c r="OEB44" s="321" t="s">
        <v>726</v>
      </c>
      <c r="OEC44" s="320" t="s">
        <v>725</v>
      </c>
      <c r="OED44" s="321" t="s">
        <v>720</v>
      </c>
      <c r="OEE44" s="322"/>
      <c r="OEF44" s="170"/>
      <c r="OEG44" s="170"/>
      <c r="OEH44" s="323" t="s">
        <v>20</v>
      </c>
      <c r="OEI44" s="324">
        <v>0.4</v>
      </c>
      <c r="OEJ44" s="321" t="s">
        <v>726</v>
      </c>
      <c r="OEK44" s="320" t="s">
        <v>725</v>
      </c>
      <c r="OEL44" s="321" t="s">
        <v>720</v>
      </c>
      <c r="OEM44" s="322"/>
      <c r="OEN44" s="170"/>
      <c r="OEO44" s="170"/>
      <c r="OEP44" s="323" t="s">
        <v>20</v>
      </c>
      <c r="OEQ44" s="324">
        <v>0.4</v>
      </c>
      <c r="OER44" s="321" t="s">
        <v>726</v>
      </c>
      <c r="OES44" s="320" t="s">
        <v>725</v>
      </c>
      <c r="OET44" s="321" t="s">
        <v>720</v>
      </c>
      <c r="OEU44" s="322"/>
      <c r="OEV44" s="170"/>
      <c r="OEW44" s="170"/>
      <c r="OEX44" s="323" t="s">
        <v>20</v>
      </c>
      <c r="OEY44" s="324">
        <v>0.4</v>
      </c>
      <c r="OEZ44" s="321" t="s">
        <v>726</v>
      </c>
      <c r="OFA44" s="320" t="s">
        <v>725</v>
      </c>
      <c r="OFB44" s="321" t="s">
        <v>720</v>
      </c>
      <c r="OFC44" s="322"/>
      <c r="OFD44" s="170"/>
      <c r="OFE44" s="170"/>
      <c r="OFF44" s="323" t="s">
        <v>20</v>
      </c>
      <c r="OFG44" s="324">
        <v>0.4</v>
      </c>
      <c r="OFH44" s="321" t="s">
        <v>726</v>
      </c>
      <c r="OFI44" s="320" t="s">
        <v>725</v>
      </c>
      <c r="OFJ44" s="321" t="s">
        <v>720</v>
      </c>
      <c r="OFK44" s="322"/>
      <c r="OFL44" s="170"/>
      <c r="OFM44" s="170"/>
      <c r="OFN44" s="323" t="s">
        <v>20</v>
      </c>
      <c r="OFO44" s="324">
        <v>0.4</v>
      </c>
      <c r="OFP44" s="321" t="s">
        <v>726</v>
      </c>
      <c r="OFQ44" s="320" t="s">
        <v>725</v>
      </c>
      <c r="OFR44" s="321" t="s">
        <v>720</v>
      </c>
      <c r="OFS44" s="322"/>
      <c r="OFT44" s="170"/>
      <c r="OFU44" s="170"/>
      <c r="OFV44" s="323" t="s">
        <v>20</v>
      </c>
      <c r="OFW44" s="324">
        <v>0.4</v>
      </c>
      <c r="OFX44" s="321" t="s">
        <v>726</v>
      </c>
      <c r="OFY44" s="320" t="s">
        <v>725</v>
      </c>
      <c r="OFZ44" s="321" t="s">
        <v>720</v>
      </c>
      <c r="OGA44" s="322"/>
      <c r="OGB44" s="170"/>
      <c r="OGC44" s="170"/>
      <c r="OGD44" s="323" t="s">
        <v>20</v>
      </c>
      <c r="OGE44" s="324">
        <v>0.4</v>
      </c>
      <c r="OGF44" s="321" t="s">
        <v>726</v>
      </c>
      <c r="OGG44" s="320" t="s">
        <v>725</v>
      </c>
      <c r="OGH44" s="321" t="s">
        <v>720</v>
      </c>
      <c r="OGI44" s="322"/>
      <c r="OGJ44" s="170"/>
      <c r="OGK44" s="170"/>
      <c r="OGL44" s="323" t="s">
        <v>20</v>
      </c>
      <c r="OGM44" s="324">
        <v>0.4</v>
      </c>
      <c r="OGN44" s="321" t="s">
        <v>726</v>
      </c>
      <c r="OGO44" s="320" t="s">
        <v>725</v>
      </c>
      <c r="OGP44" s="321" t="s">
        <v>720</v>
      </c>
      <c r="OGQ44" s="322"/>
      <c r="OGR44" s="170"/>
      <c r="OGS44" s="170"/>
      <c r="OGT44" s="323" t="s">
        <v>20</v>
      </c>
      <c r="OGU44" s="324">
        <v>0.4</v>
      </c>
      <c r="OGV44" s="321" t="s">
        <v>726</v>
      </c>
      <c r="OGW44" s="320" t="s">
        <v>725</v>
      </c>
      <c r="OGX44" s="321" t="s">
        <v>720</v>
      </c>
      <c r="OGY44" s="322"/>
      <c r="OGZ44" s="170"/>
      <c r="OHA44" s="170"/>
      <c r="OHB44" s="323" t="s">
        <v>20</v>
      </c>
      <c r="OHC44" s="324">
        <v>0.4</v>
      </c>
      <c r="OHD44" s="321" t="s">
        <v>726</v>
      </c>
      <c r="OHE44" s="320" t="s">
        <v>725</v>
      </c>
      <c r="OHF44" s="321" t="s">
        <v>720</v>
      </c>
      <c r="OHG44" s="322"/>
      <c r="OHH44" s="170"/>
      <c r="OHI44" s="170"/>
      <c r="OHJ44" s="323" t="s">
        <v>20</v>
      </c>
      <c r="OHK44" s="324">
        <v>0.4</v>
      </c>
      <c r="OHL44" s="321" t="s">
        <v>726</v>
      </c>
      <c r="OHM44" s="320" t="s">
        <v>725</v>
      </c>
      <c r="OHN44" s="321" t="s">
        <v>720</v>
      </c>
      <c r="OHO44" s="322"/>
      <c r="OHP44" s="170"/>
      <c r="OHQ44" s="170"/>
      <c r="OHR44" s="323" t="s">
        <v>20</v>
      </c>
      <c r="OHS44" s="324">
        <v>0.4</v>
      </c>
      <c r="OHT44" s="321" t="s">
        <v>726</v>
      </c>
      <c r="OHU44" s="320" t="s">
        <v>725</v>
      </c>
      <c r="OHV44" s="321" t="s">
        <v>720</v>
      </c>
      <c r="OHW44" s="322"/>
      <c r="OHX44" s="170"/>
      <c r="OHY44" s="170"/>
      <c r="OHZ44" s="323" t="s">
        <v>20</v>
      </c>
      <c r="OIA44" s="324">
        <v>0.4</v>
      </c>
      <c r="OIB44" s="321" t="s">
        <v>726</v>
      </c>
      <c r="OIC44" s="320" t="s">
        <v>725</v>
      </c>
      <c r="OID44" s="321" t="s">
        <v>720</v>
      </c>
      <c r="OIE44" s="322"/>
      <c r="OIF44" s="170"/>
      <c r="OIG44" s="170"/>
      <c r="OIH44" s="323" t="s">
        <v>20</v>
      </c>
      <c r="OII44" s="324">
        <v>0.4</v>
      </c>
      <c r="OIJ44" s="321" t="s">
        <v>726</v>
      </c>
      <c r="OIK44" s="320" t="s">
        <v>725</v>
      </c>
      <c r="OIL44" s="321" t="s">
        <v>720</v>
      </c>
      <c r="OIM44" s="322"/>
      <c r="OIN44" s="170"/>
      <c r="OIO44" s="170"/>
      <c r="OIP44" s="323" t="s">
        <v>20</v>
      </c>
      <c r="OIQ44" s="324">
        <v>0.4</v>
      </c>
      <c r="OIR44" s="321" t="s">
        <v>726</v>
      </c>
      <c r="OIS44" s="320" t="s">
        <v>725</v>
      </c>
      <c r="OIT44" s="321" t="s">
        <v>720</v>
      </c>
      <c r="OIU44" s="322"/>
      <c r="OIV44" s="170"/>
      <c r="OIW44" s="170"/>
      <c r="OIX44" s="323" t="s">
        <v>20</v>
      </c>
      <c r="OIY44" s="324">
        <v>0.4</v>
      </c>
      <c r="OIZ44" s="321" t="s">
        <v>726</v>
      </c>
      <c r="OJA44" s="320" t="s">
        <v>725</v>
      </c>
      <c r="OJB44" s="321" t="s">
        <v>720</v>
      </c>
      <c r="OJC44" s="322"/>
      <c r="OJD44" s="170"/>
      <c r="OJE44" s="170"/>
      <c r="OJF44" s="323" t="s">
        <v>20</v>
      </c>
      <c r="OJG44" s="324">
        <v>0.4</v>
      </c>
      <c r="OJH44" s="321" t="s">
        <v>726</v>
      </c>
      <c r="OJI44" s="320" t="s">
        <v>725</v>
      </c>
      <c r="OJJ44" s="321" t="s">
        <v>720</v>
      </c>
      <c r="OJK44" s="322"/>
      <c r="OJL44" s="170"/>
      <c r="OJM44" s="170"/>
      <c r="OJN44" s="323" t="s">
        <v>20</v>
      </c>
      <c r="OJO44" s="324">
        <v>0.4</v>
      </c>
      <c r="OJP44" s="321" t="s">
        <v>726</v>
      </c>
      <c r="OJQ44" s="320" t="s">
        <v>725</v>
      </c>
      <c r="OJR44" s="321" t="s">
        <v>720</v>
      </c>
      <c r="OJS44" s="322"/>
      <c r="OJT44" s="170"/>
      <c r="OJU44" s="170"/>
      <c r="OJV44" s="323" t="s">
        <v>20</v>
      </c>
      <c r="OJW44" s="324">
        <v>0.4</v>
      </c>
      <c r="OJX44" s="321" t="s">
        <v>726</v>
      </c>
      <c r="OJY44" s="320" t="s">
        <v>725</v>
      </c>
      <c r="OJZ44" s="321" t="s">
        <v>720</v>
      </c>
      <c r="OKA44" s="322"/>
      <c r="OKB44" s="170"/>
      <c r="OKC44" s="170"/>
      <c r="OKD44" s="323" t="s">
        <v>20</v>
      </c>
      <c r="OKE44" s="324">
        <v>0.4</v>
      </c>
      <c r="OKF44" s="321" t="s">
        <v>726</v>
      </c>
      <c r="OKG44" s="320" t="s">
        <v>725</v>
      </c>
      <c r="OKH44" s="321" t="s">
        <v>720</v>
      </c>
      <c r="OKI44" s="322"/>
      <c r="OKJ44" s="170"/>
      <c r="OKK44" s="170"/>
      <c r="OKL44" s="323" t="s">
        <v>20</v>
      </c>
      <c r="OKM44" s="324">
        <v>0.4</v>
      </c>
      <c r="OKN44" s="321" t="s">
        <v>726</v>
      </c>
      <c r="OKO44" s="320" t="s">
        <v>725</v>
      </c>
      <c r="OKP44" s="321" t="s">
        <v>720</v>
      </c>
      <c r="OKQ44" s="322"/>
      <c r="OKR44" s="170"/>
      <c r="OKS44" s="170"/>
      <c r="OKT44" s="323" t="s">
        <v>20</v>
      </c>
      <c r="OKU44" s="324">
        <v>0.4</v>
      </c>
      <c r="OKV44" s="321" t="s">
        <v>726</v>
      </c>
      <c r="OKW44" s="320" t="s">
        <v>725</v>
      </c>
      <c r="OKX44" s="321" t="s">
        <v>720</v>
      </c>
      <c r="OKY44" s="322"/>
      <c r="OKZ44" s="170"/>
      <c r="OLA44" s="170"/>
      <c r="OLB44" s="323" t="s">
        <v>20</v>
      </c>
      <c r="OLC44" s="324">
        <v>0.4</v>
      </c>
      <c r="OLD44" s="321" t="s">
        <v>726</v>
      </c>
      <c r="OLE44" s="320" t="s">
        <v>725</v>
      </c>
      <c r="OLF44" s="321" t="s">
        <v>720</v>
      </c>
      <c r="OLG44" s="322"/>
      <c r="OLH44" s="170"/>
      <c r="OLI44" s="170"/>
      <c r="OLJ44" s="323" t="s">
        <v>20</v>
      </c>
      <c r="OLK44" s="324">
        <v>0.4</v>
      </c>
      <c r="OLL44" s="321" t="s">
        <v>726</v>
      </c>
      <c r="OLM44" s="320" t="s">
        <v>725</v>
      </c>
      <c r="OLN44" s="321" t="s">
        <v>720</v>
      </c>
      <c r="OLO44" s="322"/>
      <c r="OLP44" s="170"/>
      <c r="OLQ44" s="170"/>
      <c r="OLR44" s="323" t="s">
        <v>20</v>
      </c>
      <c r="OLS44" s="324">
        <v>0.4</v>
      </c>
      <c r="OLT44" s="321" t="s">
        <v>726</v>
      </c>
      <c r="OLU44" s="320" t="s">
        <v>725</v>
      </c>
      <c r="OLV44" s="321" t="s">
        <v>720</v>
      </c>
      <c r="OLW44" s="322"/>
      <c r="OLX44" s="170"/>
      <c r="OLY44" s="170"/>
      <c r="OLZ44" s="323" t="s">
        <v>20</v>
      </c>
      <c r="OMA44" s="324">
        <v>0.4</v>
      </c>
      <c r="OMB44" s="321" t="s">
        <v>726</v>
      </c>
      <c r="OMC44" s="320" t="s">
        <v>725</v>
      </c>
      <c r="OMD44" s="321" t="s">
        <v>720</v>
      </c>
      <c r="OME44" s="322"/>
      <c r="OMF44" s="170"/>
      <c r="OMG44" s="170"/>
      <c r="OMH44" s="323" t="s">
        <v>20</v>
      </c>
      <c r="OMI44" s="324">
        <v>0.4</v>
      </c>
      <c r="OMJ44" s="321" t="s">
        <v>726</v>
      </c>
      <c r="OMK44" s="320" t="s">
        <v>725</v>
      </c>
      <c r="OML44" s="321" t="s">
        <v>720</v>
      </c>
      <c r="OMM44" s="322"/>
      <c r="OMN44" s="170"/>
      <c r="OMO44" s="170"/>
      <c r="OMP44" s="323" t="s">
        <v>20</v>
      </c>
      <c r="OMQ44" s="324">
        <v>0.4</v>
      </c>
      <c r="OMR44" s="321" t="s">
        <v>726</v>
      </c>
      <c r="OMS44" s="320" t="s">
        <v>725</v>
      </c>
      <c r="OMT44" s="321" t="s">
        <v>720</v>
      </c>
      <c r="OMU44" s="322"/>
      <c r="OMV44" s="170"/>
      <c r="OMW44" s="170"/>
      <c r="OMX44" s="323" t="s">
        <v>20</v>
      </c>
      <c r="OMY44" s="324">
        <v>0.4</v>
      </c>
      <c r="OMZ44" s="321" t="s">
        <v>726</v>
      </c>
      <c r="ONA44" s="320" t="s">
        <v>725</v>
      </c>
      <c r="ONB44" s="321" t="s">
        <v>720</v>
      </c>
      <c r="ONC44" s="322"/>
      <c r="OND44" s="170"/>
      <c r="ONE44" s="170"/>
      <c r="ONF44" s="323" t="s">
        <v>20</v>
      </c>
      <c r="ONG44" s="324">
        <v>0.4</v>
      </c>
      <c r="ONH44" s="321" t="s">
        <v>726</v>
      </c>
      <c r="ONI44" s="320" t="s">
        <v>725</v>
      </c>
      <c r="ONJ44" s="321" t="s">
        <v>720</v>
      </c>
      <c r="ONK44" s="322"/>
      <c r="ONL44" s="170"/>
      <c r="ONM44" s="170"/>
      <c r="ONN44" s="323" t="s">
        <v>20</v>
      </c>
      <c r="ONO44" s="324">
        <v>0.4</v>
      </c>
      <c r="ONP44" s="321" t="s">
        <v>726</v>
      </c>
      <c r="ONQ44" s="320" t="s">
        <v>725</v>
      </c>
      <c r="ONR44" s="321" t="s">
        <v>720</v>
      </c>
      <c r="ONS44" s="322"/>
      <c r="ONT44" s="170"/>
      <c r="ONU44" s="170"/>
      <c r="ONV44" s="323" t="s">
        <v>20</v>
      </c>
      <c r="ONW44" s="324">
        <v>0.4</v>
      </c>
      <c r="ONX44" s="321" t="s">
        <v>726</v>
      </c>
      <c r="ONY44" s="320" t="s">
        <v>725</v>
      </c>
      <c r="ONZ44" s="321" t="s">
        <v>720</v>
      </c>
      <c r="OOA44" s="322"/>
      <c r="OOB44" s="170"/>
      <c r="OOC44" s="170"/>
      <c r="OOD44" s="323" t="s">
        <v>20</v>
      </c>
      <c r="OOE44" s="324">
        <v>0.4</v>
      </c>
      <c r="OOF44" s="321" t="s">
        <v>726</v>
      </c>
      <c r="OOG44" s="320" t="s">
        <v>725</v>
      </c>
      <c r="OOH44" s="321" t="s">
        <v>720</v>
      </c>
      <c r="OOI44" s="322"/>
      <c r="OOJ44" s="170"/>
      <c r="OOK44" s="170"/>
      <c r="OOL44" s="323" t="s">
        <v>20</v>
      </c>
      <c r="OOM44" s="324">
        <v>0.4</v>
      </c>
      <c r="OON44" s="321" t="s">
        <v>726</v>
      </c>
      <c r="OOO44" s="320" t="s">
        <v>725</v>
      </c>
      <c r="OOP44" s="321" t="s">
        <v>720</v>
      </c>
      <c r="OOQ44" s="322"/>
      <c r="OOR44" s="170"/>
      <c r="OOS44" s="170"/>
      <c r="OOT44" s="323" t="s">
        <v>20</v>
      </c>
      <c r="OOU44" s="324">
        <v>0.4</v>
      </c>
      <c r="OOV44" s="321" t="s">
        <v>726</v>
      </c>
      <c r="OOW44" s="320" t="s">
        <v>725</v>
      </c>
      <c r="OOX44" s="321" t="s">
        <v>720</v>
      </c>
      <c r="OOY44" s="322"/>
      <c r="OOZ44" s="170"/>
      <c r="OPA44" s="170"/>
      <c r="OPB44" s="323" t="s">
        <v>20</v>
      </c>
      <c r="OPC44" s="324">
        <v>0.4</v>
      </c>
      <c r="OPD44" s="321" t="s">
        <v>726</v>
      </c>
      <c r="OPE44" s="320" t="s">
        <v>725</v>
      </c>
      <c r="OPF44" s="321" t="s">
        <v>720</v>
      </c>
      <c r="OPG44" s="322"/>
      <c r="OPH44" s="170"/>
      <c r="OPI44" s="170"/>
      <c r="OPJ44" s="323" t="s">
        <v>20</v>
      </c>
      <c r="OPK44" s="324">
        <v>0.4</v>
      </c>
      <c r="OPL44" s="321" t="s">
        <v>726</v>
      </c>
      <c r="OPM44" s="320" t="s">
        <v>725</v>
      </c>
      <c r="OPN44" s="321" t="s">
        <v>720</v>
      </c>
      <c r="OPO44" s="322"/>
      <c r="OPP44" s="170"/>
      <c r="OPQ44" s="170"/>
      <c r="OPR44" s="323" t="s">
        <v>20</v>
      </c>
      <c r="OPS44" s="324">
        <v>0.4</v>
      </c>
      <c r="OPT44" s="321" t="s">
        <v>726</v>
      </c>
      <c r="OPU44" s="320" t="s">
        <v>725</v>
      </c>
      <c r="OPV44" s="321" t="s">
        <v>720</v>
      </c>
      <c r="OPW44" s="322"/>
      <c r="OPX44" s="170"/>
      <c r="OPY44" s="170"/>
      <c r="OPZ44" s="323" t="s">
        <v>20</v>
      </c>
      <c r="OQA44" s="324">
        <v>0.4</v>
      </c>
      <c r="OQB44" s="321" t="s">
        <v>726</v>
      </c>
      <c r="OQC44" s="320" t="s">
        <v>725</v>
      </c>
      <c r="OQD44" s="321" t="s">
        <v>720</v>
      </c>
      <c r="OQE44" s="322"/>
      <c r="OQF44" s="170"/>
      <c r="OQG44" s="170"/>
      <c r="OQH44" s="323" t="s">
        <v>20</v>
      </c>
      <c r="OQI44" s="324">
        <v>0.4</v>
      </c>
      <c r="OQJ44" s="321" t="s">
        <v>726</v>
      </c>
      <c r="OQK44" s="320" t="s">
        <v>725</v>
      </c>
      <c r="OQL44" s="321" t="s">
        <v>720</v>
      </c>
      <c r="OQM44" s="322"/>
      <c r="OQN44" s="170"/>
      <c r="OQO44" s="170"/>
      <c r="OQP44" s="323" t="s">
        <v>20</v>
      </c>
      <c r="OQQ44" s="324">
        <v>0.4</v>
      </c>
      <c r="OQR44" s="321" t="s">
        <v>726</v>
      </c>
      <c r="OQS44" s="320" t="s">
        <v>725</v>
      </c>
      <c r="OQT44" s="321" t="s">
        <v>720</v>
      </c>
      <c r="OQU44" s="322"/>
      <c r="OQV44" s="170"/>
      <c r="OQW44" s="170"/>
      <c r="OQX44" s="323" t="s">
        <v>20</v>
      </c>
      <c r="OQY44" s="324">
        <v>0.4</v>
      </c>
      <c r="OQZ44" s="321" t="s">
        <v>726</v>
      </c>
      <c r="ORA44" s="320" t="s">
        <v>725</v>
      </c>
      <c r="ORB44" s="321" t="s">
        <v>720</v>
      </c>
      <c r="ORC44" s="322"/>
      <c r="ORD44" s="170"/>
      <c r="ORE44" s="170"/>
      <c r="ORF44" s="323" t="s">
        <v>20</v>
      </c>
      <c r="ORG44" s="324">
        <v>0.4</v>
      </c>
      <c r="ORH44" s="321" t="s">
        <v>726</v>
      </c>
      <c r="ORI44" s="320" t="s">
        <v>725</v>
      </c>
      <c r="ORJ44" s="321" t="s">
        <v>720</v>
      </c>
      <c r="ORK44" s="322"/>
      <c r="ORL44" s="170"/>
      <c r="ORM44" s="170"/>
      <c r="ORN44" s="323" t="s">
        <v>20</v>
      </c>
      <c r="ORO44" s="324">
        <v>0.4</v>
      </c>
      <c r="ORP44" s="321" t="s">
        <v>726</v>
      </c>
      <c r="ORQ44" s="320" t="s">
        <v>725</v>
      </c>
      <c r="ORR44" s="321" t="s">
        <v>720</v>
      </c>
      <c r="ORS44" s="322"/>
      <c r="ORT44" s="170"/>
      <c r="ORU44" s="170"/>
      <c r="ORV44" s="323" t="s">
        <v>20</v>
      </c>
      <c r="ORW44" s="324">
        <v>0.4</v>
      </c>
      <c r="ORX44" s="321" t="s">
        <v>726</v>
      </c>
      <c r="ORY44" s="320" t="s">
        <v>725</v>
      </c>
      <c r="ORZ44" s="321" t="s">
        <v>720</v>
      </c>
      <c r="OSA44" s="322"/>
      <c r="OSB44" s="170"/>
      <c r="OSC44" s="170"/>
      <c r="OSD44" s="323" t="s">
        <v>20</v>
      </c>
      <c r="OSE44" s="324">
        <v>0.4</v>
      </c>
      <c r="OSF44" s="321" t="s">
        <v>726</v>
      </c>
      <c r="OSG44" s="320" t="s">
        <v>725</v>
      </c>
      <c r="OSH44" s="321" t="s">
        <v>720</v>
      </c>
      <c r="OSI44" s="322"/>
      <c r="OSJ44" s="170"/>
      <c r="OSK44" s="170"/>
      <c r="OSL44" s="323" t="s">
        <v>20</v>
      </c>
      <c r="OSM44" s="324">
        <v>0.4</v>
      </c>
      <c r="OSN44" s="321" t="s">
        <v>726</v>
      </c>
      <c r="OSO44" s="320" t="s">
        <v>725</v>
      </c>
      <c r="OSP44" s="321" t="s">
        <v>720</v>
      </c>
      <c r="OSQ44" s="322"/>
      <c r="OSR44" s="170"/>
      <c r="OSS44" s="170"/>
      <c r="OST44" s="323" t="s">
        <v>20</v>
      </c>
      <c r="OSU44" s="324">
        <v>0.4</v>
      </c>
      <c r="OSV44" s="321" t="s">
        <v>726</v>
      </c>
      <c r="OSW44" s="320" t="s">
        <v>725</v>
      </c>
      <c r="OSX44" s="321" t="s">
        <v>720</v>
      </c>
      <c r="OSY44" s="322"/>
      <c r="OSZ44" s="170"/>
      <c r="OTA44" s="170"/>
      <c r="OTB44" s="323" t="s">
        <v>20</v>
      </c>
      <c r="OTC44" s="324">
        <v>0.4</v>
      </c>
      <c r="OTD44" s="321" t="s">
        <v>726</v>
      </c>
      <c r="OTE44" s="320" t="s">
        <v>725</v>
      </c>
      <c r="OTF44" s="321" t="s">
        <v>720</v>
      </c>
      <c r="OTG44" s="322"/>
      <c r="OTH44" s="170"/>
      <c r="OTI44" s="170"/>
      <c r="OTJ44" s="323" t="s">
        <v>20</v>
      </c>
      <c r="OTK44" s="324">
        <v>0.4</v>
      </c>
      <c r="OTL44" s="321" t="s">
        <v>726</v>
      </c>
      <c r="OTM44" s="320" t="s">
        <v>725</v>
      </c>
      <c r="OTN44" s="321" t="s">
        <v>720</v>
      </c>
      <c r="OTO44" s="322"/>
      <c r="OTP44" s="170"/>
      <c r="OTQ44" s="170"/>
      <c r="OTR44" s="323" t="s">
        <v>20</v>
      </c>
      <c r="OTS44" s="324">
        <v>0.4</v>
      </c>
      <c r="OTT44" s="321" t="s">
        <v>726</v>
      </c>
      <c r="OTU44" s="320" t="s">
        <v>725</v>
      </c>
      <c r="OTV44" s="321" t="s">
        <v>720</v>
      </c>
      <c r="OTW44" s="322"/>
      <c r="OTX44" s="170"/>
      <c r="OTY44" s="170"/>
      <c r="OTZ44" s="323" t="s">
        <v>20</v>
      </c>
      <c r="OUA44" s="324">
        <v>0.4</v>
      </c>
      <c r="OUB44" s="321" t="s">
        <v>726</v>
      </c>
      <c r="OUC44" s="320" t="s">
        <v>725</v>
      </c>
      <c r="OUD44" s="321" t="s">
        <v>720</v>
      </c>
      <c r="OUE44" s="322"/>
      <c r="OUF44" s="170"/>
      <c r="OUG44" s="170"/>
      <c r="OUH44" s="323" t="s">
        <v>20</v>
      </c>
      <c r="OUI44" s="324">
        <v>0.4</v>
      </c>
      <c r="OUJ44" s="321" t="s">
        <v>726</v>
      </c>
      <c r="OUK44" s="320" t="s">
        <v>725</v>
      </c>
      <c r="OUL44" s="321" t="s">
        <v>720</v>
      </c>
      <c r="OUM44" s="322"/>
      <c r="OUN44" s="170"/>
      <c r="OUO44" s="170"/>
      <c r="OUP44" s="323" t="s">
        <v>20</v>
      </c>
      <c r="OUQ44" s="324">
        <v>0.4</v>
      </c>
      <c r="OUR44" s="321" t="s">
        <v>726</v>
      </c>
      <c r="OUS44" s="320" t="s">
        <v>725</v>
      </c>
      <c r="OUT44" s="321" t="s">
        <v>720</v>
      </c>
      <c r="OUU44" s="322"/>
      <c r="OUV44" s="170"/>
      <c r="OUW44" s="170"/>
      <c r="OUX44" s="323" t="s">
        <v>20</v>
      </c>
      <c r="OUY44" s="324">
        <v>0.4</v>
      </c>
      <c r="OUZ44" s="321" t="s">
        <v>726</v>
      </c>
      <c r="OVA44" s="320" t="s">
        <v>725</v>
      </c>
      <c r="OVB44" s="321" t="s">
        <v>720</v>
      </c>
      <c r="OVC44" s="322"/>
      <c r="OVD44" s="170"/>
      <c r="OVE44" s="170"/>
      <c r="OVF44" s="323" t="s">
        <v>20</v>
      </c>
      <c r="OVG44" s="324">
        <v>0.4</v>
      </c>
      <c r="OVH44" s="321" t="s">
        <v>726</v>
      </c>
      <c r="OVI44" s="320" t="s">
        <v>725</v>
      </c>
      <c r="OVJ44" s="321" t="s">
        <v>720</v>
      </c>
      <c r="OVK44" s="322"/>
      <c r="OVL44" s="170"/>
      <c r="OVM44" s="170"/>
      <c r="OVN44" s="323" t="s">
        <v>20</v>
      </c>
      <c r="OVO44" s="324">
        <v>0.4</v>
      </c>
      <c r="OVP44" s="321" t="s">
        <v>726</v>
      </c>
      <c r="OVQ44" s="320" t="s">
        <v>725</v>
      </c>
      <c r="OVR44" s="321" t="s">
        <v>720</v>
      </c>
      <c r="OVS44" s="322"/>
      <c r="OVT44" s="170"/>
      <c r="OVU44" s="170"/>
      <c r="OVV44" s="323" t="s">
        <v>20</v>
      </c>
      <c r="OVW44" s="324">
        <v>0.4</v>
      </c>
      <c r="OVX44" s="321" t="s">
        <v>726</v>
      </c>
      <c r="OVY44" s="320" t="s">
        <v>725</v>
      </c>
      <c r="OVZ44" s="321" t="s">
        <v>720</v>
      </c>
      <c r="OWA44" s="322"/>
      <c r="OWB44" s="170"/>
      <c r="OWC44" s="170"/>
      <c r="OWD44" s="323" t="s">
        <v>20</v>
      </c>
      <c r="OWE44" s="324">
        <v>0.4</v>
      </c>
      <c r="OWF44" s="321" t="s">
        <v>726</v>
      </c>
      <c r="OWG44" s="320" t="s">
        <v>725</v>
      </c>
      <c r="OWH44" s="321" t="s">
        <v>720</v>
      </c>
      <c r="OWI44" s="322"/>
      <c r="OWJ44" s="170"/>
      <c r="OWK44" s="170"/>
      <c r="OWL44" s="323" t="s">
        <v>20</v>
      </c>
      <c r="OWM44" s="324">
        <v>0.4</v>
      </c>
      <c r="OWN44" s="321" t="s">
        <v>726</v>
      </c>
      <c r="OWO44" s="320" t="s">
        <v>725</v>
      </c>
      <c r="OWP44" s="321" t="s">
        <v>720</v>
      </c>
      <c r="OWQ44" s="322"/>
      <c r="OWR44" s="170"/>
      <c r="OWS44" s="170"/>
      <c r="OWT44" s="323" t="s">
        <v>20</v>
      </c>
      <c r="OWU44" s="324">
        <v>0.4</v>
      </c>
      <c r="OWV44" s="321" t="s">
        <v>726</v>
      </c>
      <c r="OWW44" s="320" t="s">
        <v>725</v>
      </c>
      <c r="OWX44" s="321" t="s">
        <v>720</v>
      </c>
      <c r="OWY44" s="322"/>
      <c r="OWZ44" s="170"/>
      <c r="OXA44" s="170"/>
      <c r="OXB44" s="323" t="s">
        <v>20</v>
      </c>
      <c r="OXC44" s="324">
        <v>0.4</v>
      </c>
      <c r="OXD44" s="321" t="s">
        <v>726</v>
      </c>
      <c r="OXE44" s="320" t="s">
        <v>725</v>
      </c>
      <c r="OXF44" s="321" t="s">
        <v>720</v>
      </c>
      <c r="OXG44" s="322"/>
      <c r="OXH44" s="170"/>
      <c r="OXI44" s="170"/>
      <c r="OXJ44" s="323" t="s">
        <v>20</v>
      </c>
      <c r="OXK44" s="324">
        <v>0.4</v>
      </c>
      <c r="OXL44" s="321" t="s">
        <v>726</v>
      </c>
      <c r="OXM44" s="320" t="s">
        <v>725</v>
      </c>
      <c r="OXN44" s="321" t="s">
        <v>720</v>
      </c>
      <c r="OXO44" s="322"/>
      <c r="OXP44" s="170"/>
      <c r="OXQ44" s="170"/>
      <c r="OXR44" s="323" t="s">
        <v>20</v>
      </c>
      <c r="OXS44" s="324">
        <v>0.4</v>
      </c>
      <c r="OXT44" s="321" t="s">
        <v>726</v>
      </c>
      <c r="OXU44" s="320" t="s">
        <v>725</v>
      </c>
      <c r="OXV44" s="321" t="s">
        <v>720</v>
      </c>
      <c r="OXW44" s="322"/>
      <c r="OXX44" s="170"/>
      <c r="OXY44" s="170"/>
      <c r="OXZ44" s="323" t="s">
        <v>20</v>
      </c>
      <c r="OYA44" s="324">
        <v>0.4</v>
      </c>
      <c r="OYB44" s="321" t="s">
        <v>726</v>
      </c>
      <c r="OYC44" s="320" t="s">
        <v>725</v>
      </c>
      <c r="OYD44" s="321" t="s">
        <v>720</v>
      </c>
      <c r="OYE44" s="322"/>
      <c r="OYF44" s="170"/>
      <c r="OYG44" s="170"/>
      <c r="OYH44" s="323" t="s">
        <v>20</v>
      </c>
      <c r="OYI44" s="324">
        <v>0.4</v>
      </c>
      <c r="OYJ44" s="321" t="s">
        <v>726</v>
      </c>
      <c r="OYK44" s="320" t="s">
        <v>725</v>
      </c>
      <c r="OYL44" s="321" t="s">
        <v>720</v>
      </c>
      <c r="OYM44" s="322"/>
      <c r="OYN44" s="170"/>
      <c r="OYO44" s="170"/>
      <c r="OYP44" s="323" t="s">
        <v>20</v>
      </c>
      <c r="OYQ44" s="324">
        <v>0.4</v>
      </c>
      <c r="OYR44" s="321" t="s">
        <v>726</v>
      </c>
      <c r="OYS44" s="320" t="s">
        <v>725</v>
      </c>
      <c r="OYT44" s="321" t="s">
        <v>720</v>
      </c>
      <c r="OYU44" s="322"/>
      <c r="OYV44" s="170"/>
      <c r="OYW44" s="170"/>
      <c r="OYX44" s="323" t="s">
        <v>20</v>
      </c>
      <c r="OYY44" s="324">
        <v>0.4</v>
      </c>
      <c r="OYZ44" s="321" t="s">
        <v>726</v>
      </c>
      <c r="OZA44" s="320" t="s">
        <v>725</v>
      </c>
      <c r="OZB44" s="321" t="s">
        <v>720</v>
      </c>
      <c r="OZC44" s="322"/>
      <c r="OZD44" s="170"/>
      <c r="OZE44" s="170"/>
      <c r="OZF44" s="323" t="s">
        <v>20</v>
      </c>
      <c r="OZG44" s="324">
        <v>0.4</v>
      </c>
      <c r="OZH44" s="321" t="s">
        <v>726</v>
      </c>
      <c r="OZI44" s="320" t="s">
        <v>725</v>
      </c>
      <c r="OZJ44" s="321" t="s">
        <v>720</v>
      </c>
      <c r="OZK44" s="322"/>
      <c r="OZL44" s="170"/>
      <c r="OZM44" s="170"/>
      <c r="OZN44" s="323" t="s">
        <v>20</v>
      </c>
      <c r="OZO44" s="324">
        <v>0.4</v>
      </c>
      <c r="OZP44" s="321" t="s">
        <v>726</v>
      </c>
      <c r="OZQ44" s="320" t="s">
        <v>725</v>
      </c>
      <c r="OZR44" s="321" t="s">
        <v>720</v>
      </c>
      <c r="OZS44" s="322"/>
      <c r="OZT44" s="170"/>
      <c r="OZU44" s="170"/>
      <c r="OZV44" s="323" t="s">
        <v>20</v>
      </c>
      <c r="OZW44" s="324">
        <v>0.4</v>
      </c>
      <c r="OZX44" s="321" t="s">
        <v>726</v>
      </c>
      <c r="OZY44" s="320" t="s">
        <v>725</v>
      </c>
      <c r="OZZ44" s="321" t="s">
        <v>720</v>
      </c>
      <c r="PAA44" s="322"/>
      <c r="PAB44" s="170"/>
      <c r="PAC44" s="170"/>
      <c r="PAD44" s="323" t="s">
        <v>20</v>
      </c>
      <c r="PAE44" s="324">
        <v>0.4</v>
      </c>
      <c r="PAF44" s="321" t="s">
        <v>726</v>
      </c>
      <c r="PAG44" s="320" t="s">
        <v>725</v>
      </c>
      <c r="PAH44" s="321" t="s">
        <v>720</v>
      </c>
      <c r="PAI44" s="322"/>
      <c r="PAJ44" s="170"/>
      <c r="PAK44" s="170"/>
      <c r="PAL44" s="323" t="s">
        <v>20</v>
      </c>
      <c r="PAM44" s="324">
        <v>0.4</v>
      </c>
      <c r="PAN44" s="321" t="s">
        <v>726</v>
      </c>
      <c r="PAO44" s="320" t="s">
        <v>725</v>
      </c>
      <c r="PAP44" s="321" t="s">
        <v>720</v>
      </c>
      <c r="PAQ44" s="322"/>
      <c r="PAR44" s="170"/>
      <c r="PAS44" s="170"/>
      <c r="PAT44" s="323" t="s">
        <v>20</v>
      </c>
      <c r="PAU44" s="324">
        <v>0.4</v>
      </c>
      <c r="PAV44" s="321" t="s">
        <v>726</v>
      </c>
      <c r="PAW44" s="320" t="s">
        <v>725</v>
      </c>
      <c r="PAX44" s="321" t="s">
        <v>720</v>
      </c>
      <c r="PAY44" s="322"/>
      <c r="PAZ44" s="170"/>
      <c r="PBA44" s="170"/>
      <c r="PBB44" s="323" t="s">
        <v>20</v>
      </c>
      <c r="PBC44" s="324">
        <v>0.4</v>
      </c>
      <c r="PBD44" s="321" t="s">
        <v>726</v>
      </c>
      <c r="PBE44" s="320" t="s">
        <v>725</v>
      </c>
      <c r="PBF44" s="321" t="s">
        <v>720</v>
      </c>
      <c r="PBG44" s="322"/>
      <c r="PBH44" s="170"/>
      <c r="PBI44" s="170"/>
      <c r="PBJ44" s="323" t="s">
        <v>20</v>
      </c>
      <c r="PBK44" s="324">
        <v>0.4</v>
      </c>
      <c r="PBL44" s="321" t="s">
        <v>726</v>
      </c>
      <c r="PBM44" s="320" t="s">
        <v>725</v>
      </c>
      <c r="PBN44" s="321" t="s">
        <v>720</v>
      </c>
      <c r="PBO44" s="322"/>
      <c r="PBP44" s="170"/>
      <c r="PBQ44" s="170"/>
      <c r="PBR44" s="323" t="s">
        <v>20</v>
      </c>
      <c r="PBS44" s="324">
        <v>0.4</v>
      </c>
      <c r="PBT44" s="321" t="s">
        <v>726</v>
      </c>
      <c r="PBU44" s="320" t="s">
        <v>725</v>
      </c>
      <c r="PBV44" s="321" t="s">
        <v>720</v>
      </c>
      <c r="PBW44" s="322"/>
      <c r="PBX44" s="170"/>
      <c r="PBY44" s="170"/>
      <c r="PBZ44" s="323" t="s">
        <v>20</v>
      </c>
      <c r="PCA44" s="324">
        <v>0.4</v>
      </c>
      <c r="PCB44" s="321" t="s">
        <v>726</v>
      </c>
      <c r="PCC44" s="320" t="s">
        <v>725</v>
      </c>
      <c r="PCD44" s="321" t="s">
        <v>720</v>
      </c>
      <c r="PCE44" s="322"/>
      <c r="PCF44" s="170"/>
      <c r="PCG44" s="170"/>
      <c r="PCH44" s="323" t="s">
        <v>20</v>
      </c>
      <c r="PCI44" s="324">
        <v>0.4</v>
      </c>
      <c r="PCJ44" s="321" t="s">
        <v>726</v>
      </c>
      <c r="PCK44" s="320" t="s">
        <v>725</v>
      </c>
      <c r="PCL44" s="321" t="s">
        <v>720</v>
      </c>
      <c r="PCM44" s="322"/>
      <c r="PCN44" s="170"/>
      <c r="PCO44" s="170"/>
      <c r="PCP44" s="323" t="s">
        <v>20</v>
      </c>
      <c r="PCQ44" s="324">
        <v>0.4</v>
      </c>
      <c r="PCR44" s="321" t="s">
        <v>726</v>
      </c>
      <c r="PCS44" s="320" t="s">
        <v>725</v>
      </c>
      <c r="PCT44" s="321" t="s">
        <v>720</v>
      </c>
      <c r="PCU44" s="322"/>
      <c r="PCV44" s="170"/>
      <c r="PCW44" s="170"/>
      <c r="PCX44" s="323" t="s">
        <v>20</v>
      </c>
      <c r="PCY44" s="324">
        <v>0.4</v>
      </c>
      <c r="PCZ44" s="321" t="s">
        <v>726</v>
      </c>
      <c r="PDA44" s="320" t="s">
        <v>725</v>
      </c>
      <c r="PDB44" s="321" t="s">
        <v>720</v>
      </c>
      <c r="PDC44" s="322"/>
      <c r="PDD44" s="170"/>
      <c r="PDE44" s="170"/>
      <c r="PDF44" s="323" t="s">
        <v>20</v>
      </c>
      <c r="PDG44" s="324">
        <v>0.4</v>
      </c>
      <c r="PDH44" s="321" t="s">
        <v>726</v>
      </c>
      <c r="PDI44" s="320" t="s">
        <v>725</v>
      </c>
      <c r="PDJ44" s="321" t="s">
        <v>720</v>
      </c>
      <c r="PDK44" s="322"/>
      <c r="PDL44" s="170"/>
      <c r="PDM44" s="170"/>
      <c r="PDN44" s="323" t="s">
        <v>20</v>
      </c>
      <c r="PDO44" s="324">
        <v>0.4</v>
      </c>
      <c r="PDP44" s="321" t="s">
        <v>726</v>
      </c>
      <c r="PDQ44" s="320" t="s">
        <v>725</v>
      </c>
      <c r="PDR44" s="321" t="s">
        <v>720</v>
      </c>
      <c r="PDS44" s="322"/>
      <c r="PDT44" s="170"/>
      <c r="PDU44" s="170"/>
      <c r="PDV44" s="323" t="s">
        <v>20</v>
      </c>
      <c r="PDW44" s="324">
        <v>0.4</v>
      </c>
      <c r="PDX44" s="321" t="s">
        <v>726</v>
      </c>
      <c r="PDY44" s="320" t="s">
        <v>725</v>
      </c>
      <c r="PDZ44" s="321" t="s">
        <v>720</v>
      </c>
      <c r="PEA44" s="322"/>
      <c r="PEB44" s="170"/>
      <c r="PEC44" s="170"/>
      <c r="PED44" s="323" t="s">
        <v>20</v>
      </c>
      <c r="PEE44" s="324">
        <v>0.4</v>
      </c>
      <c r="PEF44" s="321" t="s">
        <v>726</v>
      </c>
      <c r="PEG44" s="320" t="s">
        <v>725</v>
      </c>
      <c r="PEH44" s="321" t="s">
        <v>720</v>
      </c>
      <c r="PEI44" s="322"/>
      <c r="PEJ44" s="170"/>
      <c r="PEK44" s="170"/>
      <c r="PEL44" s="323" t="s">
        <v>20</v>
      </c>
      <c r="PEM44" s="324">
        <v>0.4</v>
      </c>
      <c r="PEN44" s="321" t="s">
        <v>726</v>
      </c>
      <c r="PEO44" s="320" t="s">
        <v>725</v>
      </c>
      <c r="PEP44" s="321" t="s">
        <v>720</v>
      </c>
      <c r="PEQ44" s="322"/>
      <c r="PER44" s="170"/>
      <c r="PES44" s="170"/>
      <c r="PET44" s="323" t="s">
        <v>20</v>
      </c>
      <c r="PEU44" s="324">
        <v>0.4</v>
      </c>
      <c r="PEV44" s="321" t="s">
        <v>726</v>
      </c>
      <c r="PEW44" s="320" t="s">
        <v>725</v>
      </c>
      <c r="PEX44" s="321" t="s">
        <v>720</v>
      </c>
      <c r="PEY44" s="322"/>
      <c r="PEZ44" s="170"/>
      <c r="PFA44" s="170"/>
      <c r="PFB44" s="323" t="s">
        <v>20</v>
      </c>
      <c r="PFC44" s="324">
        <v>0.4</v>
      </c>
      <c r="PFD44" s="321" t="s">
        <v>726</v>
      </c>
      <c r="PFE44" s="320" t="s">
        <v>725</v>
      </c>
      <c r="PFF44" s="321" t="s">
        <v>720</v>
      </c>
      <c r="PFG44" s="322"/>
      <c r="PFH44" s="170"/>
      <c r="PFI44" s="170"/>
      <c r="PFJ44" s="323" t="s">
        <v>20</v>
      </c>
      <c r="PFK44" s="324">
        <v>0.4</v>
      </c>
      <c r="PFL44" s="321" t="s">
        <v>726</v>
      </c>
      <c r="PFM44" s="320" t="s">
        <v>725</v>
      </c>
      <c r="PFN44" s="321" t="s">
        <v>720</v>
      </c>
      <c r="PFO44" s="322"/>
      <c r="PFP44" s="170"/>
      <c r="PFQ44" s="170"/>
      <c r="PFR44" s="323" t="s">
        <v>20</v>
      </c>
      <c r="PFS44" s="324">
        <v>0.4</v>
      </c>
      <c r="PFT44" s="321" t="s">
        <v>726</v>
      </c>
      <c r="PFU44" s="320" t="s">
        <v>725</v>
      </c>
      <c r="PFV44" s="321" t="s">
        <v>720</v>
      </c>
      <c r="PFW44" s="322"/>
      <c r="PFX44" s="170"/>
      <c r="PFY44" s="170"/>
      <c r="PFZ44" s="323" t="s">
        <v>20</v>
      </c>
      <c r="PGA44" s="324">
        <v>0.4</v>
      </c>
      <c r="PGB44" s="321" t="s">
        <v>726</v>
      </c>
      <c r="PGC44" s="320" t="s">
        <v>725</v>
      </c>
      <c r="PGD44" s="321" t="s">
        <v>720</v>
      </c>
      <c r="PGE44" s="322"/>
      <c r="PGF44" s="170"/>
      <c r="PGG44" s="170"/>
      <c r="PGH44" s="323" t="s">
        <v>20</v>
      </c>
      <c r="PGI44" s="324">
        <v>0.4</v>
      </c>
      <c r="PGJ44" s="321" t="s">
        <v>726</v>
      </c>
      <c r="PGK44" s="320" t="s">
        <v>725</v>
      </c>
      <c r="PGL44" s="321" t="s">
        <v>720</v>
      </c>
      <c r="PGM44" s="322"/>
      <c r="PGN44" s="170"/>
      <c r="PGO44" s="170"/>
      <c r="PGP44" s="323" t="s">
        <v>20</v>
      </c>
      <c r="PGQ44" s="324">
        <v>0.4</v>
      </c>
      <c r="PGR44" s="321" t="s">
        <v>726</v>
      </c>
      <c r="PGS44" s="320" t="s">
        <v>725</v>
      </c>
      <c r="PGT44" s="321" t="s">
        <v>720</v>
      </c>
      <c r="PGU44" s="322"/>
      <c r="PGV44" s="170"/>
      <c r="PGW44" s="170"/>
      <c r="PGX44" s="323" t="s">
        <v>20</v>
      </c>
      <c r="PGY44" s="324">
        <v>0.4</v>
      </c>
      <c r="PGZ44" s="321" t="s">
        <v>726</v>
      </c>
      <c r="PHA44" s="320" t="s">
        <v>725</v>
      </c>
      <c r="PHB44" s="321" t="s">
        <v>720</v>
      </c>
      <c r="PHC44" s="322"/>
      <c r="PHD44" s="170"/>
      <c r="PHE44" s="170"/>
      <c r="PHF44" s="323" t="s">
        <v>20</v>
      </c>
      <c r="PHG44" s="324">
        <v>0.4</v>
      </c>
      <c r="PHH44" s="321" t="s">
        <v>726</v>
      </c>
      <c r="PHI44" s="320" t="s">
        <v>725</v>
      </c>
      <c r="PHJ44" s="321" t="s">
        <v>720</v>
      </c>
      <c r="PHK44" s="322"/>
      <c r="PHL44" s="170"/>
      <c r="PHM44" s="170"/>
      <c r="PHN44" s="323" t="s">
        <v>20</v>
      </c>
      <c r="PHO44" s="324">
        <v>0.4</v>
      </c>
      <c r="PHP44" s="321" t="s">
        <v>726</v>
      </c>
      <c r="PHQ44" s="320" t="s">
        <v>725</v>
      </c>
      <c r="PHR44" s="321" t="s">
        <v>720</v>
      </c>
      <c r="PHS44" s="322"/>
      <c r="PHT44" s="170"/>
      <c r="PHU44" s="170"/>
      <c r="PHV44" s="323" t="s">
        <v>20</v>
      </c>
      <c r="PHW44" s="324">
        <v>0.4</v>
      </c>
      <c r="PHX44" s="321" t="s">
        <v>726</v>
      </c>
      <c r="PHY44" s="320" t="s">
        <v>725</v>
      </c>
      <c r="PHZ44" s="321" t="s">
        <v>720</v>
      </c>
      <c r="PIA44" s="322"/>
      <c r="PIB44" s="170"/>
      <c r="PIC44" s="170"/>
      <c r="PID44" s="323" t="s">
        <v>20</v>
      </c>
      <c r="PIE44" s="324">
        <v>0.4</v>
      </c>
      <c r="PIF44" s="321" t="s">
        <v>726</v>
      </c>
      <c r="PIG44" s="320" t="s">
        <v>725</v>
      </c>
      <c r="PIH44" s="321" t="s">
        <v>720</v>
      </c>
      <c r="PII44" s="322"/>
      <c r="PIJ44" s="170"/>
      <c r="PIK44" s="170"/>
      <c r="PIL44" s="323" t="s">
        <v>20</v>
      </c>
      <c r="PIM44" s="324">
        <v>0.4</v>
      </c>
      <c r="PIN44" s="321" t="s">
        <v>726</v>
      </c>
      <c r="PIO44" s="320" t="s">
        <v>725</v>
      </c>
      <c r="PIP44" s="321" t="s">
        <v>720</v>
      </c>
      <c r="PIQ44" s="322"/>
      <c r="PIR44" s="170"/>
      <c r="PIS44" s="170"/>
      <c r="PIT44" s="323" t="s">
        <v>20</v>
      </c>
      <c r="PIU44" s="324">
        <v>0.4</v>
      </c>
      <c r="PIV44" s="321" t="s">
        <v>726</v>
      </c>
      <c r="PIW44" s="320" t="s">
        <v>725</v>
      </c>
      <c r="PIX44" s="321" t="s">
        <v>720</v>
      </c>
      <c r="PIY44" s="322"/>
      <c r="PIZ44" s="170"/>
      <c r="PJA44" s="170"/>
      <c r="PJB44" s="323" t="s">
        <v>20</v>
      </c>
      <c r="PJC44" s="324">
        <v>0.4</v>
      </c>
      <c r="PJD44" s="321" t="s">
        <v>726</v>
      </c>
      <c r="PJE44" s="320" t="s">
        <v>725</v>
      </c>
      <c r="PJF44" s="321" t="s">
        <v>720</v>
      </c>
      <c r="PJG44" s="322"/>
      <c r="PJH44" s="170"/>
      <c r="PJI44" s="170"/>
      <c r="PJJ44" s="323" t="s">
        <v>20</v>
      </c>
      <c r="PJK44" s="324">
        <v>0.4</v>
      </c>
      <c r="PJL44" s="321" t="s">
        <v>726</v>
      </c>
      <c r="PJM44" s="320" t="s">
        <v>725</v>
      </c>
      <c r="PJN44" s="321" t="s">
        <v>720</v>
      </c>
      <c r="PJO44" s="322"/>
      <c r="PJP44" s="170"/>
      <c r="PJQ44" s="170"/>
      <c r="PJR44" s="323" t="s">
        <v>20</v>
      </c>
      <c r="PJS44" s="324">
        <v>0.4</v>
      </c>
      <c r="PJT44" s="321" t="s">
        <v>726</v>
      </c>
      <c r="PJU44" s="320" t="s">
        <v>725</v>
      </c>
      <c r="PJV44" s="321" t="s">
        <v>720</v>
      </c>
      <c r="PJW44" s="322"/>
      <c r="PJX44" s="170"/>
      <c r="PJY44" s="170"/>
      <c r="PJZ44" s="323" t="s">
        <v>20</v>
      </c>
      <c r="PKA44" s="324">
        <v>0.4</v>
      </c>
      <c r="PKB44" s="321" t="s">
        <v>726</v>
      </c>
      <c r="PKC44" s="320" t="s">
        <v>725</v>
      </c>
      <c r="PKD44" s="321" t="s">
        <v>720</v>
      </c>
      <c r="PKE44" s="322"/>
      <c r="PKF44" s="170"/>
      <c r="PKG44" s="170"/>
      <c r="PKH44" s="323" t="s">
        <v>20</v>
      </c>
      <c r="PKI44" s="324">
        <v>0.4</v>
      </c>
      <c r="PKJ44" s="321" t="s">
        <v>726</v>
      </c>
      <c r="PKK44" s="320" t="s">
        <v>725</v>
      </c>
      <c r="PKL44" s="321" t="s">
        <v>720</v>
      </c>
      <c r="PKM44" s="322"/>
      <c r="PKN44" s="170"/>
      <c r="PKO44" s="170"/>
      <c r="PKP44" s="323" t="s">
        <v>20</v>
      </c>
      <c r="PKQ44" s="324">
        <v>0.4</v>
      </c>
      <c r="PKR44" s="321" t="s">
        <v>726</v>
      </c>
      <c r="PKS44" s="320" t="s">
        <v>725</v>
      </c>
      <c r="PKT44" s="321" t="s">
        <v>720</v>
      </c>
      <c r="PKU44" s="322"/>
      <c r="PKV44" s="170"/>
      <c r="PKW44" s="170"/>
      <c r="PKX44" s="323" t="s">
        <v>20</v>
      </c>
      <c r="PKY44" s="324">
        <v>0.4</v>
      </c>
      <c r="PKZ44" s="321" t="s">
        <v>726</v>
      </c>
      <c r="PLA44" s="320" t="s">
        <v>725</v>
      </c>
      <c r="PLB44" s="321" t="s">
        <v>720</v>
      </c>
      <c r="PLC44" s="322"/>
      <c r="PLD44" s="170"/>
      <c r="PLE44" s="170"/>
      <c r="PLF44" s="323" t="s">
        <v>20</v>
      </c>
      <c r="PLG44" s="324">
        <v>0.4</v>
      </c>
      <c r="PLH44" s="321" t="s">
        <v>726</v>
      </c>
      <c r="PLI44" s="320" t="s">
        <v>725</v>
      </c>
      <c r="PLJ44" s="321" t="s">
        <v>720</v>
      </c>
      <c r="PLK44" s="322"/>
      <c r="PLL44" s="170"/>
      <c r="PLM44" s="170"/>
      <c r="PLN44" s="323" t="s">
        <v>20</v>
      </c>
      <c r="PLO44" s="324">
        <v>0.4</v>
      </c>
      <c r="PLP44" s="321" t="s">
        <v>726</v>
      </c>
      <c r="PLQ44" s="320" t="s">
        <v>725</v>
      </c>
      <c r="PLR44" s="321" t="s">
        <v>720</v>
      </c>
      <c r="PLS44" s="322"/>
      <c r="PLT44" s="170"/>
      <c r="PLU44" s="170"/>
      <c r="PLV44" s="323" t="s">
        <v>20</v>
      </c>
      <c r="PLW44" s="324">
        <v>0.4</v>
      </c>
      <c r="PLX44" s="321" t="s">
        <v>726</v>
      </c>
      <c r="PLY44" s="320" t="s">
        <v>725</v>
      </c>
      <c r="PLZ44" s="321" t="s">
        <v>720</v>
      </c>
      <c r="PMA44" s="322"/>
      <c r="PMB44" s="170"/>
      <c r="PMC44" s="170"/>
      <c r="PMD44" s="323" t="s">
        <v>20</v>
      </c>
      <c r="PME44" s="324">
        <v>0.4</v>
      </c>
      <c r="PMF44" s="321" t="s">
        <v>726</v>
      </c>
      <c r="PMG44" s="320" t="s">
        <v>725</v>
      </c>
      <c r="PMH44" s="321" t="s">
        <v>720</v>
      </c>
      <c r="PMI44" s="322"/>
      <c r="PMJ44" s="170"/>
      <c r="PMK44" s="170"/>
      <c r="PML44" s="323" t="s">
        <v>20</v>
      </c>
      <c r="PMM44" s="324">
        <v>0.4</v>
      </c>
      <c r="PMN44" s="321" t="s">
        <v>726</v>
      </c>
      <c r="PMO44" s="320" t="s">
        <v>725</v>
      </c>
      <c r="PMP44" s="321" t="s">
        <v>720</v>
      </c>
      <c r="PMQ44" s="322"/>
      <c r="PMR44" s="170"/>
      <c r="PMS44" s="170"/>
      <c r="PMT44" s="323" t="s">
        <v>20</v>
      </c>
      <c r="PMU44" s="324">
        <v>0.4</v>
      </c>
      <c r="PMV44" s="321" t="s">
        <v>726</v>
      </c>
      <c r="PMW44" s="320" t="s">
        <v>725</v>
      </c>
      <c r="PMX44" s="321" t="s">
        <v>720</v>
      </c>
      <c r="PMY44" s="322"/>
      <c r="PMZ44" s="170"/>
      <c r="PNA44" s="170"/>
      <c r="PNB44" s="323" t="s">
        <v>20</v>
      </c>
      <c r="PNC44" s="324">
        <v>0.4</v>
      </c>
      <c r="PND44" s="321" t="s">
        <v>726</v>
      </c>
      <c r="PNE44" s="320" t="s">
        <v>725</v>
      </c>
      <c r="PNF44" s="321" t="s">
        <v>720</v>
      </c>
      <c r="PNG44" s="322"/>
      <c r="PNH44" s="170"/>
      <c r="PNI44" s="170"/>
      <c r="PNJ44" s="323" t="s">
        <v>20</v>
      </c>
      <c r="PNK44" s="324">
        <v>0.4</v>
      </c>
      <c r="PNL44" s="321" t="s">
        <v>726</v>
      </c>
      <c r="PNM44" s="320" t="s">
        <v>725</v>
      </c>
      <c r="PNN44" s="321" t="s">
        <v>720</v>
      </c>
      <c r="PNO44" s="322"/>
      <c r="PNP44" s="170"/>
      <c r="PNQ44" s="170"/>
      <c r="PNR44" s="323" t="s">
        <v>20</v>
      </c>
      <c r="PNS44" s="324">
        <v>0.4</v>
      </c>
      <c r="PNT44" s="321" t="s">
        <v>726</v>
      </c>
      <c r="PNU44" s="320" t="s">
        <v>725</v>
      </c>
      <c r="PNV44" s="321" t="s">
        <v>720</v>
      </c>
      <c r="PNW44" s="322"/>
      <c r="PNX44" s="170"/>
      <c r="PNY44" s="170"/>
      <c r="PNZ44" s="323" t="s">
        <v>20</v>
      </c>
      <c r="POA44" s="324">
        <v>0.4</v>
      </c>
      <c r="POB44" s="321" t="s">
        <v>726</v>
      </c>
      <c r="POC44" s="320" t="s">
        <v>725</v>
      </c>
      <c r="POD44" s="321" t="s">
        <v>720</v>
      </c>
      <c r="POE44" s="322"/>
      <c r="POF44" s="170"/>
      <c r="POG44" s="170"/>
      <c r="POH44" s="323" t="s">
        <v>20</v>
      </c>
      <c r="POI44" s="324">
        <v>0.4</v>
      </c>
      <c r="POJ44" s="321" t="s">
        <v>726</v>
      </c>
      <c r="POK44" s="320" t="s">
        <v>725</v>
      </c>
      <c r="POL44" s="321" t="s">
        <v>720</v>
      </c>
      <c r="POM44" s="322"/>
      <c r="PON44" s="170"/>
      <c r="POO44" s="170"/>
      <c r="POP44" s="323" t="s">
        <v>20</v>
      </c>
      <c r="POQ44" s="324">
        <v>0.4</v>
      </c>
      <c r="POR44" s="321" t="s">
        <v>726</v>
      </c>
      <c r="POS44" s="320" t="s">
        <v>725</v>
      </c>
      <c r="POT44" s="321" t="s">
        <v>720</v>
      </c>
      <c r="POU44" s="322"/>
      <c r="POV44" s="170"/>
      <c r="POW44" s="170"/>
      <c r="POX44" s="323" t="s">
        <v>20</v>
      </c>
      <c r="POY44" s="324">
        <v>0.4</v>
      </c>
      <c r="POZ44" s="321" t="s">
        <v>726</v>
      </c>
      <c r="PPA44" s="320" t="s">
        <v>725</v>
      </c>
      <c r="PPB44" s="321" t="s">
        <v>720</v>
      </c>
      <c r="PPC44" s="322"/>
      <c r="PPD44" s="170"/>
      <c r="PPE44" s="170"/>
      <c r="PPF44" s="323" t="s">
        <v>20</v>
      </c>
      <c r="PPG44" s="324">
        <v>0.4</v>
      </c>
      <c r="PPH44" s="321" t="s">
        <v>726</v>
      </c>
      <c r="PPI44" s="320" t="s">
        <v>725</v>
      </c>
      <c r="PPJ44" s="321" t="s">
        <v>720</v>
      </c>
      <c r="PPK44" s="322"/>
      <c r="PPL44" s="170"/>
      <c r="PPM44" s="170"/>
      <c r="PPN44" s="323" t="s">
        <v>20</v>
      </c>
      <c r="PPO44" s="324">
        <v>0.4</v>
      </c>
      <c r="PPP44" s="321" t="s">
        <v>726</v>
      </c>
      <c r="PPQ44" s="320" t="s">
        <v>725</v>
      </c>
      <c r="PPR44" s="321" t="s">
        <v>720</v>
      </c>
      <c r="PPS44" s="322"/>
      <c r="PPT44" s="170"/>
      <c r="PPU44" s="170"/>
      <c r="PPV44" s="323" t="s">
        <v>20</v>
      </c>
      <c r="PPW44" s="324">
        <v>0.4</v>
      </c>
      <c r="PPX44" s="321" t="s">
        <v>726</v>
      </c>
      <c r="PPY44" s="320" t="s">
        <v>725</v>
      </c>
      <c r="PPZ44" s="321" t="s">
        <v>720</v>
      </c>
      <c r="PQA44" s="322"/>
      <c r="PQB44" s="170"/>
      <c r="PQC44" s="170"/>
      <c r="PQD44" s="323" t="s">
        <v>20</v>
      </c>
      <c r="PQE44" s="324">
        <v>0.4</v>
      </c>
      <c r="PQF44" s="321" t="s">
        <v>726</v>
      </c>
      <c r="PQG44" s="320" t="s">
        <v>725</v>
      </c>
      <c r="PQH44" s="321" t="s">
        <v>720</v>
      </c>
      <c r="PQI44" s="322"/>
      <c r="PQJ44" s="170"/>
      <c r="PQK44" s="170"/>
      <c r="PQL44" s="323" t="s">
        <v>20</v>
      </c>
      <c r="PQM44" s="324">
        <v>0.4</v>
      </c>
      <c r="PQN44" s="321" t="s">
        <v>726</v>
      </c>
      <c r="PQO44" s="320" t="s">
        <v>725</v>
      </c>
      <c r="PQP44" s="321" t="s">
        <v>720</v>
      </c>
      <c r="PQQ44" s="322"/>
      <c r="PQR44" s="170"/>
      <c r="PQS44" s="170"/>
      <c r="PQT44" s="323" t="s">
        <v>20</v>
      </c>
      <c r="PQU44" s="324">
        <v>0.4</v>
      </c>
      <c r="PQV44" s="321" t="s">
        <v>726</v>
      </c>
      <c r="PQW44" s="320" t="s">
        <v>725</v>
      </c>
      <c r="PQX44" s="321" t="s">
        <v>720</v>
      </c>
      <c r="PQY44" s="322"/>
      <c r="PQZ44" s="170"/>
      <c r="PRA44" s="170"/>
      <c r="PRB44" s="323" t="s">
        <v>20</v>
      </c>
      <c r="PRC44" s="324">
        <v>0.4</v>
      </c>
      <c r="PRD44" s="321" t="s">
        <v>726</v>
      </c>
      <c r="PRE44" s="320" t="s">
        <v>725</v>
      </c>
      <c r="PRF44" s="321" t="s">
        <v>720</v>
      </c>
      <c r="PRG44" s="322"/>
      <c r="PRH44" s="170"/>
      <c r="PRI44" s="170"/>
      <c r="PRJ44" s="323" t="s">
        <v>20</v>
      </c>
      <c r="PRK44" s="324">
        <v>0.4</v>
      </c>
      <c r="PRL44" s="321" t="s">
        <v>726</v>
      </c>
      <c r="PRM44" s="320" t="s">
        <v>725</v>
      </c>
      <c r="PRN44" s="321" t="s">
        <v>720</v>
      </c>
      <c r="PRO44" s="322"/>
      <c r="PRP44" s="170"/>
      <c r="PRQ44" s="170"/>
      <c r="PRR44" s="323" t="s">
        <v>20</v>
      </c>
      <c r="PRS44" s="324">
        <v>0.4</v>
      </c>
      <c r="PRT44" s="321" t="s">
        <v>726</v>
      </c>
      <c r="PRU44" s="320" t="s">
        <v>725</v>
      </c>
      <c r="PRV44" s="321" t="s">
        <v>720</v>
      </c>
      <c r="PRW44" s="322"/>
      <c r="PRX44" s="170"/>
      <c r="PRY44" s="170"/>
      <c r="PRZ44" s="323" t="s">
        <v>20</v>
      </c>
      <c r="PSA44" s="324">
        <v>0.4</v>
      </c>
      <c r="PSB44" s="321" t="s">
        <v>726</v>
      </c>
      <c r="PSC44" s="320" t="s">
        <v>725</v>
      </c>
      <c r="PSD44" s="321" t="s">
        <v>720</v>
      </c>
      <c r="PSE44" s="322"/>
      <c r="PSF44" s="170"/>
      <c r="PSG44" s="170"/>
      <c r="PSH44" s="323" t="s">
        <v>20</v>
      </c>
      <c r="PSI44" s="324">
        <v>0.4</v>
      </c>
      <c r="PSJ44" s="321" t="s">
        <v>726</v>
      </c>
      <c r="PSK44" s="320" t="s">
        <v>725</v>
      </c>
      <c r="PSL44" s="321" t="s">
        <v>720</v>
      </c>
      <c r="PSM44" s="322"/>
      <c r="PSN44" s="170"/>
      <c r="PSO44" s="170"/>
      <c r="PSP44" s="323" t="s">
        <v>20</v>
      </c>
      <c r="PSQ44" s="324">
        <v>0.4</v>
      </c>
      <c r="PSR44" s="321" t="s">
        <v>726</v>
      </c>
      <c r="PSS44" s="320" t="s">
        <v>725</v>
      </c>
      <c r="PST44" s="321" t="s">
        <v>720</v>
      </c>
      <c r="PSU44" s="322"/>
      <c r="PSV44" s="170"/>
      <c r="PSW44" s="170"/>
      <c r="PSX44" s="323" t="s">
        <v>20</v>
      </c>
      <c r="PSY44" s="324">
        <v>0.4</v>
      </c>
      <c r="PSZ44" s="321" t="s">
        <v>726</v>
      </c>
      <c r="PTA44" s="320" t="s">
        <v>725</v>
      </c>
      <c r="PTB44" s="321" t="s">
        <v>720</v>
      </c>
      <c r="PTC44" s="322"/>
      <c r="PTD44" s="170"/>
      <c r="PTE44" s="170"/>
      <c r="PTF44" s="323" t="s">
        <v>20</v>
      </c>
      <c r="PTG44" s="324">
        <v>0.4</v>
      </c>
      <c r="PTH44" s="321" t="s">
        <v>726</v>
      </c>
      <c r="PTI44" s="320" t="s">
        <v>725</v>
      </c>
      <c r="PTJ44" s="321" t="s">
        <v>720</v>
      </c>
      <c r="PTK44" s="322"/>
      <c r="PTL44" s="170"/>
      <c r="PTM44" s="170"/>
      <c r="PTN44" s="323" t="s">
        <v>20</v>
      </c>
      <c r="PTO44" s="324">
        <v>0.4</v>
      </c>
      <c r="PTP44" s="321" t="s">
        <v>726</v>
      </c>
      <c r="PTQ44" s="320" t="s">
        <v>725</v>
      </c>
      <c r="PTR44" s="321" t="s">
        <v>720</v>
      </c>
      <c r="PTS44" s="322"/>
      <c r="PTT44" s="170"/>
      <c r="PTU44" s="170"/>
      <c r="PTV44" s="323" t="s">
        <v>20</v>
      </c>
      <c r="PTW44" s="324">
        <v>0.4</v>
      </c>
      <c r="PTX44" s="321" t="s">
        <v>726</v>
      </c>
      <c r="PTY44" s="320" t="s">
        <v>725</v>
      </c>
      <c r="PTZ44" s="321" t="s">
        <v>720</v>
      </c>
      <c r="PUA44" s="322"/>
      <c r="PUB44" s="170"/>
      <c r="PUC44" s="170"/>
      <c r="PUD44" s="323" t="s">
        <v>20</v>
      </c>
      <c r="PUE44" s="324">
        <v>0.4</v>
      </c>
      <c r="PUF44" s="321" t="s">
        <v>726</v>
      </c>
      <c r="PUG44" s="320" t="s">
        <v>725</v>
      </c>
      <c r="PUH44" s="321" t="s">
        <v>720</v>
      </c>
      <c r="PUI44" s="322"/>
      <c r="PUJ44" s="170"/>
      <c r="PUK44" s="170"/>
      <c r="PUL44" s="323" t="s">
        <v>20</v>
      </c>
      <c r="PUM44" s="324">
        <v>0.4</v>
      </c>
      <c r="PUN44" s="321" t="s">
        <v>726</v>
      </c>
      <c r="PUO44" s="320" t="s">
        <v>725</v>
      </c>
      <c r="PUP44" s="321" t="s">
        <v>720</v>
      </c>
      <c r="PUQ44" s="322"/>
      <c r="PUR44" s="170"/>
      <c r="PUS44" s="170"/>
      <c r="PUT44" s="323" t="s">
        <v>20</v>
      </c>
      <c r="PUU44" s="324">
        <v>0.4</v>
      </c>
      <c r="PUV44" s="321" t="s">
        <v>726</v>
      </c>
      <c r="PUW44" s="320" t="s">
        <v>725</v>
      </c>
      <c r="PUX44" s="321" t="s">
        <v>720</v>
      </c>
      <c r="PUY44" s="322"/>
      <c r="PUZ44" s="170"/>
      <c r="PVA44" s="170"/>
      <c r="PVB44" s="323" t="s">
        <v>20</v>
      </c>
      <c r="PVC44" s="324">
        <v>0.4</v>
      </c>
      <c r="PVD44" s="321" t="s">
        <v>726</v>
      </c>
      <c r="PVE44" s="320" t="s">
        <v>725</v>
      </c>
      <c r="PVF44" s="321" t="s">
        <v>720</v>
      </c>
      <c r="PVG44" s="322"/>
      <c r="PVH44" s="170"/>
      <c r="PVI44" s="170"/>
      <c r="PVJ44" s="323" t="s">
        <v>20</v>
      </c>
      <c r="PVK44" s="324">
        <v>0.4</v>
      </c>
      <c r="PVL44" s="321" t="s">
        <v>726</v>
      </c>
      <c r="PVM44" s="320" t="s">
        <v>725</v>
      </c>
      <c r="PVN44" s="321" t="s">
        <v>720</v>
      </c>
      <c r="PVO44" s="322"/>
      <c r="PVP44" s="170"/>
      <c r="PVQ44" s="170"/>
      <c r="PVR44" s="323" t="s">
        <v>20</v>
      </c>
      <c r="PVS44" s="324">
        <v>0.4</v>
      </c>
      <c r="PVT44" s="321" t="s">
        <v>726</v>
      </c>
      <c r="PVU44" s="320" t="s">
        <v>725</v>
      </c>
      <c r="PVV44" s="321" t="s">
        <v>720</v>
      </c>
      <c r="PVW44" s="322"/>
      <c r="PVX44" s="170"/>
      <c r="PVY44" s="170"/>
      <c r="PVZ44" s="323" t="s">
        <v>20</v>
      </c>
      <c r="PWA44" s="324">
        <v>0.4</v>
      </c>
      <c r="PWB44" s="321" t="s">
        <v>726</v>
      </c>
      <c r="PWC44" s="320" t="s">
        <v>725</v>
      </c>
      <c r="PWD44" s="321" t="s">
        <v>720</v>
      </c>
      <c r="PWE44" s="322"/>
      <c r="PWF44" s="170"/>
      <c r="PWG44" s="170"/>
      <c r="PWH44" s="323" t="s">
        <v>20</v>
      </c>
      <c r="PWI44" s="324">
        <v>0.4</v>
      </c>
      <c r="PWJ44" s="321" t="s">
        <v>726</v>
      </c>
      <c r="PWK44" s="320" t="s">
        <v>725</v>
      </c>
      <c r="PWL44" s="321" t="s">
        <v>720</v>
      </c>
      <c r="PWM44" s="322"/>
      <c r="PWN44" s="170"/>
      <c r="PWO44" s="170"/>
      <c r="PWP44" s="323" t="s">
        <v>20</v>
      </c>
      <c r="PWQ44" s="324">
        <v>0.4</v>
      </c>
      <c r="PWR44" s="321" t="s">
        <v>726</v>
      </c>
      <c r="PWS44" s="320" t="s">
        <v>725</v>
      </c>
      <c r="PWT44" s="321" t="s">
        <v>720</v>
      </c>
      <c r="PWU44" s="322"/>
      <c r="PWV44" s="170"/>
      <c r="PWW44" s="170"/>
      <c r="PWX44" s="323" t="s">
        <v>20</v>
      </c>
      <c r="PWY44" s="324">
        <v>0.4</v>
      </c>
      <c r="PWZ44" s="321" t="s">
        <v>726</v>
      </c>
      <c r="PXA44" s="320" t="s">
        <v>725</v>
      </c>
      <c r="PXB44" s="321" t="s">
        <v>720</v>
      </c>
      <c r="PXC44" s="322"/>
      <c r="PXD44" s="170"/>
      <c r="PXE44" s="170"/>
      <c r="PXF44" s="323" t="s">
        <v>20</v>
      </c>
      <c r="PXG44" s="324">
        <v>0.4</v>
      </c>
      <c r="PXH44" s="321" t="s">
        <v>726</v>
      </c>
      <c r="PXI44" s="320" t="s">
        <v>725</v>
      </c>
      <c r="PXJ44" s="321" t="s">
        <v>720</v>
      </c>
      <c r="PXK44" s="322"/>
      <c r="PXL44" s="170"/>
      <c r="PXM44" s="170"/>
      <c r="PXN44" s="323" t="s">
        <v>20</v>
      </c>
      <c r="PXO44" s="324">
        <v>0.4</v>
      </c>
      <c r="PXP44" s="321" t="s">
        <v>726</v>
      </c>
      <c r="PXQ44" s="320" t="s">
        <v>725</v>
      </c>
      <c r="PXR44" s="321" t="s">
        <v>720</v>
      </c>
      <c r="PXS44" s="322"/>
      <c r="PXT44" s="170"/>
      <c r="PXU44" s="170"/>
      <c r="PXV44" s="323" t="s">
        <v>20</v>
      </c>
      <c r="PXW44" s="324">
        <v>0.4</v>
      </c>
      <c r="PXX44" s="321" t="s">
        <v>726</v>
      </c>
      <c r="PXY44" s="320" t="s">
        <v>725</v>
      </c>
      <c r="PXZ44" s="321" t="s">
        <v>720</v>
      </c>
      <c r="PYA44" s="322"/>
      <c r="PYB44" s="170"/>
      <c r="PYC44" s="170"/>
      <c r="PYD44" s="323" t="s">
        <v>20</v>
      </c>
      <c r="PYE44" s="324">
        <v>0.4</v>
      </c>
      <c r="PYF44" s="321" t="s">
        <v>726</v>
      </c>
      <c r="PYG44" s="320" t="s">
        <v>725</v>
      </c>
      <c r="PYH44" s="321" t="s">
        <v>720</v>
      </c>
      <c r="PYI44" s="322"/>
      <c r="PYJ44" s="170"/>
      <c r="PYK44" s="170"/>
      <c r="PYL44" s="323" t="s">
        <v>20</v>
      </c>
      <c r="PYM44" s="324">
        <v>0.4</v>
      </c>
      <c r="PYN44" s="321" t="s">
        <v>726</v>
      </c>
      <c r="PYO44" s="320" t="s">
        <v>725</v>
      </c>
      <c r="PYP44" s="321" t="s">
        <v>720</v>
      </c>
      <c r="PYQ44" s="322"/>
      <c r="PYR44" s="170"/>
      <c r="PYS44" s="170"/>
      <c r="PYT44" s="323" t="s">
        <v>20</v>
      </c>
      <c r="PYU44" s="324">
        <v>0.4</v>
      </c>
      <c r="PYV44" s="321" t="s">
        <v>726</v>
      </c>
      <c r="PYW44" s="320" t="s">
        <v>725</v>
      </c>
      <c r="PYX44" s="321" t="s">
        <v>720</v>
      </c>
      <c r="PYY44" s="322"/>
      <c r="PYZ44" s="170"/>
      <c r="PZA44" s="170"/>
      <c r="PZB44" s="323" t="s">
        <v>20</v>
      </c>
      <c r="PZC44" s="324">
        <v>0.4</v>
      </c>
      <c r="PZD44" s="321" t="s">
        <v>726</v>
      </c>
      <c r="PZE44" s="320" t="s">
        <v>725</v>
      </c>
      <c r="PZF44" s="321" t="s">
        <v>720</v>
      </c>
      <c r="PZG44" s="322"/>
      <c r="PZH44" s="170"/>
      <c r="PZI44" s="170"/>
      <c r="PZJ44" s="323" t="s">
        <v>20</v>
      </c>
      <c r="PZK44" s="324">
        <v>0.4</v>
      </c>
      <c r="PZL44" s="321" t="s">
        <v>726</v>
      </c>
      <c r="PZM44" s="320" t="s">
        <v>725</v>
      </c>
      <c r="PZN44" s="321" t="s">
        <v>720</v>
      </c>
      <c r="PZO44" s="322"/>
      <c r="PZP44" s="170"/>
      <c r="PZQ44" s="170"/>
      <c r="PZR44" s="323" t="s">
        <v>20</v>
      </c>
      <c r="PZS44" s="324">
        <v>0.4</v>
      </c>
      <c r="PZT44" s="321" t="s">
        <v>726</v>
      </c>
      <c r="PZU44" s="320" t="s">
        <v>725</v>
      </c>
      <c r="PZV44" s="321" t="s">
        <v>720</v>
      </c>
      <c r="PZW44" s="322"/>
      <c r="PZX44" s="170"/>
      <c r="PZY44" s="170"/>
      <c r="PZZ44" s="323" t="s">
        <v>20</v>
      </c>
      <c r="QAA44" s="324">
        <v>0.4</v>
      </c>
      <c r="QAB44" s="321" t="s">
        <v>726</v>
      </c>
      <c r="QAC44" s="320" t="s">
        <v>725</v>
      </c>
      <c r="QAD44" s="321" t="s">
        <v>720</v>
      </c>
      <c r="QAE44" s="322"/>
      <c r="QAF44" s="170"/>
      <c r="QAG44" s="170"/>
      <c r="QAH44" s="323" t="s">
        <v>20</v>
      </c>
      <c r="QAI44" s="324">
        <v>0.4</v>
      </c>
      <c r="QAJ44" s="321" t="s">
        <v>726</v>
      </c>
      <c r="QAK44" s="320" t="s">
        <v>725</v>
      </c>
      <c r="QAL44" s="321" t="s">
        <v>720</v>
      </c>
      <c r="QAM44" s="322"/>
      <c r="QAN44" s="170"/>
      <c r="QAO44" s="170"/>
      <c r="QAP44" s="323" t="s">
        <v>20</v>
      </c>
      <c r="QAQ44" s="324">
        <v>0.4</v>
      </c>
      <c r="QAR44" s="321" t="s">
        <v>726</v>
      </c>
      <c r="QAS44" s="320" t="s">
        <v>725</v>
      </c>
      <c r="QAT44" s="321" t="s">
        <v>720</v>
      </c>
      <c r="QAU44" s="322"/>
      <c r="QAV44" s="170"/>
      <c r="QAW44" s="170"/>
      <c r="QAX44" s="323" t="s">
        <v>20</v>
      </c>
      <c r="QAY44" s="324">
        <v>0.4</v>
      </c>
      <c r="QAZ44" s="321" t="s">
        <v>726</v>
      </c>
      <c r="QBA44" s="320" t="s">
        <v>725</v>
      </c>
      <c r="QBB44" s="321" t="s">
        <v>720</v>
      </c>
      <c r="QBC44" s="322"/>
      <c r="QBD44" s="170"/>
      <c r="QBE44" s="170"/>
      <c r="QBF44" s="323" t="s">
        <v>20</v>
      </c>
      <c r="QBG44" s="324">
        <v>0.4</v>
      </c>
      <c r="QBH44" s="321" t="s">
        <v>726</v>
      </c>
      <c r="QBI44" s="320" t="s">
        <v>725</v>
      </c>
      <c r="QBJ44" s="321" t="s">
        <v>720</v>
      </c>
      <c r="QBK44" s="322"/>
      <c r="QBL44" s="170"/>
      <c r="QBM44" s="170"/>
      <c r="QBN44" s="323" t="s">
        <v>20</v>
      </c>
      <c r="QBO44" s="324">
        <v>0.4</v>
      </c>
      <c r="QBP44" s="321" t="s">
        <v>726</v>
      </c>
      <c r="QBQ44" s="320" t="s">
        <v>725</v>
      </c>
      <c r="QBR44" s="321" t="s">
        <v>720</v>
      </c>
      <c r="QBS44" s="322"/>
      <c r="QBT44" s="170"/>
      <c r="QBU44" s="170"/>
      <c r="QBV44" s="323" t="s">
        <v>20</v>
      </c>
      <c r="QBW44" s="324">
        <v>0.4</v>
      </c>
      <c r="QBX44" s="321" t="s">
        <v>726</v>
      </c>
      <c r="QBY44" s="320" t="s">
        <v>725</v>
      </c>
      <c r="QBZ44" s="321" t="s">
        <v>720</v>
      </c>
      <c r="QCA44" s="322"/>
      <c r="QCB44" s="170"/>
      <c r="QCC44" s="170"/>
      <c r="QCD44" s="323" t="s">
        <v>20</v>
      </c>
      <c r="QCE44" s="324">
        <v>0.4</v>
      </c>
      <c r="QCF44" s="321" t="s">
        <v>726</v>
      </c>
      <c r="QCG44" s="320" t="s">
        <v>725</v>
      </c>
      <c r="QCH44" s="321" t="s">
        <v>720</v>
      </c>
      <c r="QCI44" s="322"/>
      <c r="QCJ44" s="170"/>
      <c r="QCK44" s="170"/>
      <c r="QCL44" s="323" t="s">
        <v>20</v>
      </c>
      <c r="QCM44" s="324">
        <v>0.4</v>
      </c>
      <c r="QCN44" s="321" t="s">
        <v>726</v>
      </c>
      <c r="QCO44" s="320" t="s">
        <v>725</v>
      </c>
      <c r="QCP44" s="321" t="s">
        <v>720</v>
      </c>
      <c r="QCQ44" s="322"/>
      <c r="QCR44" s="170"/>
      <c r="QCS44" s="170"/>
      <c r="QCT44" s="323" t="s">
        <v>20</v>
      </c>
      <c r="QCU44" s="324">
        <v>0.4</v>
      </c>
      <c r="QCV44" s="321" t="s">
        <v>726</v>
      </c>
      <c r="QCW44" s="320" t="s">
        <v>725</v>
      </c>
      <c r="QCX44" s="321" t="s">
        <v>720</v>
      </c>
      <c r="QCY44" s="322"/>
      <c r="QCZ44" s="170"/>
      <c r="QDA44" s="170"/>
      <c r="QDB44" s="323" t="s">
        <v>20</v>
      </c>
      <c r="QDC44" s="324">
        <v>0.4</v>
      </c>
      <c r="QDD44" s="321" t="s">
        <v>726</v>
      </c>
      <c r="QDE44" s="320" t="s">
        <v>725</v>
      </c>
      <c r="QDF44" s="321" t="s">
        <v>720</v>
      </c>
      <c r="QDG44" s="322"/>
      <c r="QDH44" s="170"/>
      <c r="QDI44" s="170"/>
      <c r="QDJ44" s="323" t="s">
        <v>20</v>
      </c>
      <c r="QDK44" s="324">
        <v>0.4</v>
      </c>
      <c r="QDL44" s="321" t="s">
        <v>726</v>
      </c>
      <c r="QDM44" s="320" t="s">
        <v>725</v>
      </c>
      <c r="QDN44" s="321" t="s">
        <v>720</v>
      </c>
      <c r="QDO44" s="322"/>
      <c r="QDP44" s="170"/>
      <c r="QDQ44" s="170"/>
      <c r="QDR44" s="323" t="s">
        <v>20</v>
      </c>
      <c r="QDS44" s="324">
        <v>0.4</v>
      </c>
      <c r="QDT44" s="321" t="s">
        <v>726</v>
      </c>
      <c r="QDU44" s="320" t="s">
        <v>725</v>
      </c>
      <c r="QDV44" s="321" t="s">
        <v>720</v>
      </c>
      <c r="QDW44" s="322"/>
      <c r="QDX44" s="170"/>
      <c r="QDY44" s="170"/>
      <c r="QDZ44" s="323" t="s">
        <v>20</v>
      </c>
      <c r="QEA44" s="324">
        <v>0.4</v>
      </c>
      <c r="QEB44" s="321" t="s">
        <v>726</v>
      </c>
      <c r="QEC44" s="320" t="s">
        <v>725</v>
      </c>
      <c r="QED44" s="321" t="s">
        <v>720</v>
      </c>
      <c r="QEE44" s="322"/>
      <c r="QEF44" s="170"/>
      <c r="QEG44" s="170"/>
      <c r="QEH44" s="323" t="s">
        <v>20</v>
      </c>
      <c r="QEI44" s="324">
        <v>0.4</v>
      </c>
      <c r="QEJ44" s="321" t="s">
        <v>726</v>
      </c>
      <c r="QEK44" s="320" t="s">
        <v>725</v>
      </c>
      <c r="QEL44" s="321" t="s">
        <v>720</v>
      </c>
      <c r="QEM44" s="322"/>
      <c r="QEN44" s="170"/>
      <c r="QEO44" s="170"/>
      <c r="QEP44" s="323" t="s">
        <v>20</v>
      </c>
      <c r="QEQ44" s="324">
        <v>0.4</v>
      </c>
      <c r="QER44" s="321" t="s">
        <v>726</v>
      </c>
      <c r="QES44" s="320" t="s">
        <v>725</v>
      </c>
      <c r="QET44" s="321" t="s">
        <v>720</v>
      </c>
      <c r="QEU44" s="322"/>
      <c r="QEV44" s="170"/>
      <c r="QEW44" s="170"/>
      <c r="QEX44" s="323" t="s">
        <v>20</v>
      </c>
      <c r="QEY44" s="324">
        <v>0.4</v>
      </c>
      <c r="QEZ44" s="321" t="s">
        <v>726</v>
      </c>
      <c r="QFA44" s="320" t="s">
        <v>725</v>
      </c>
      <c r="QFB44" s="321" t="s">
        <v>720</v>
      </c>
      <c r="QFC44" s="322"/>
      <c r="QFD44" s="170"/>
      <c r="QFE44" s="170"/>
      <c r="QFF44" s="323" t="s">
        <v>20</v>
      </c>
      <c r="QFG44" s="324">
        <v>0.4</v>
      </c>
      <c r="QFH44" s="321" t="s">
        <v>726</v>
      </c>
      <c r="QFI44" s="320" t="s">
        <v>725</v>
      </c>
      <c r="QFJ44" s="321" t="s">
        <v>720</v>
      </c>
      <c r="QFK44" s="322"/>
      <c r="QFL44" s="170"/>
      <c r="QFM44" s="170"/>
      <c r="QFN44" s="323" t="s">
        <v>20</v>
      </c>
      <c r="QFO44" s="324">
        <v>0.4</v>
      </c>
      <c r="QFP44" s="321" t="s">
        <v>726</v>
      </c>
      <c r="QFQ44" s="320" t="s">
        <v>725</v>
      </c>
      <c r="QFR44" s="321" t="s">
        <v>720</v>
      </c>
      <c r="QFS44" s="322"/>
      <c r="QFT44" s="170"/>
      <c r="QFU44" s="170"/>
      <c r="QFV44" s="323" t="s">
        <v>20</v>
      </c>
      <c r="QFW44" s="324">
        <v>0.4</v>
      </c>
      <c r="QFX44" s="321" t="s">
        <v>726</v>
      </c>
      <c r="QFY44" s="320" t="s">
        <v>725</v>
      </c>
      <c r="QFZ44" s="321" t="s">
        <v>720</v>
      </c>
      <c r="QGA44" s="322"/>
      <c r="QGB44" s="170"/>
      <c r="QGC44" s="170"/>
      <c r="QGD44" s="323" t="s">
        <v>20</v>
      </c>
      <c r="QGE44" s="324">
        <v>0.4</v>
      </c>
      <c r="QGF44" s="321" t="s">
        <v>726</v>
      </c>
      <c r="QGG44" s="320" t="s">
        <v>725</v>
      </c>
      <c r="QGH44" s="321" t="s">
        <v>720</v>
      </c>
      <c r="QGI44" s="322"/>
      <c r="QGJ44" s="170"/>
      <c r="QGK44" s="170"/>
      <c r="QGL44" s="323" t="s">
        <v>20</v>
      </c>
      <c r="QGM44" s="324">
        <v>0.4</v>
      </c>
      <c r="QGN44" s="321" t="s">
        <v>726</v>
      </c>
      <c r="QGO44" s="320" t="s">
        <v>725</v>
      </c>
      <c r="QGP44" s="321" t="s">
        <v>720</v>
      </c>
      <c r="QGQ44" s="322"/>
      <c r="QGR44" s="170"/>
      <c r="QGS44" s="170"/>
      <c r="QGT44" s="323" t="s">
        <v>20</v>
      </c>
      <c r="QGU44" s="324">
        <v>0.4</v>
      </c>
      <c r="QGV44" s="321" t="s">
        <v>726</v>
      </c>
      <c r="QGW44" s="320" t="s">
        <v>725</v>
      </c>
      <c r="QGX44" s="321" t="s">
        <v>720</v>
      </c>
      <c r="QGY44" s="322"/>
      <c r="QGZ44" s="170"/>
      <c r="QHA44" s="170"/>
      <c r="QHB44" s="323" t="s">
        <v>20</v>
      </c>
      <c r="QHC44" s="324">
        <v>0.4</v>
      </c>
      <c r="QHD44" s="321" t="s">
        <v>726</v>
      </c>
      <c r="QHE44" s="320" t="s">
        <v>725</v>
      </c>
      <c r="QHF44" s="321" t="s">
        <v>720</v>
      </c>
      <c r="QHG44" s="322"/>
      <c r="QHH44" s="170"/>
      <c r="QHI44" s="170"/>
      <c r="QHJ44" s="323" t="s">
        <v>20</v>
      </c>
      <c r="QHK44" s="324">
        <v>0.4</v>
      </c>
      <c r="QHL44" s="321" t="s">
        <v>726</v>
      </c>
      <c r="QHM44" s="320" t="s">
        <v>725</v>
      </c>
      <c r="QHN44" s="321" t="s">
        <v>720</v>
      </c>
      <c r="QHO44" s="322"/>
      <c r="QHP44" s="170"/>
      <c r="QHQ44" s="170"/>
      <c r="QHR44" s="323" t="s">
        <v>20</v>
      </c>
      <c r="QHS44" s="324">
        <v>0.4</v>
      </c>
      <c r="QHT44" s="321" t="s">
        <v>726</v>
      </c>
      <c r="QHU44" s="320" t="s">
        <v>725</v>
      </c>
      <c r="QHV44" s="321" t="s">
        <v>720</v>
      </c>
      <c r="QHW44" s="322"/>
      <c r="QHX44" s="170"/>
      <c r="QHY44" s="170"/>
      <c r="QHZ44" s="323" t="s">
        <v>20</v>
      </c>
      <c r="QIA44" s="324">
        <v>0.4</v>
      </c>
      <c r="QIB44" s="321" t="s">
        <v>726</v>
      </c>
      <c r="QIC44" s="320" t="s">
        <v>725</v>
      </c>
      <c r="QID44" s="321" t="s">
        <v>720</v>
      </c>
      <c r="QIE44" s="322"/>
      <c r="QIF44" s="170"/>
      <c r="QIG44" s="170"/>
      <c r="QIH44" s="323" t="s">
        <v>20</v>
      </c>
      <c r="QII44" s="324">
        <v>0.4</v>
      </c>
      <c r="QIJ44" s="321" t="s">
        <v>726</v>
      </c>
      <c r="QIK44" s="320" t="s">
        <v>725</v>
      </c>
      <c r="QIL44" s="321" t="s">
        <v>720</v>
      </c>
      <c r="QIM44" s="322"/>
      <c r="QIN44" s="170"/>
      <c r="QIO44" s="170"/>
      <c r="QIP44" s="323" t="s">
        <v>20</v>
      </c>
      <c r="QIQ44" s="324">
        <v>0.4</v>
      </c>
      <c r="QIR44" s="321" t="s">
        <v>726</v>
      </c>
      <c r="QIS44" s="320" t="s">
        <v>725</v>
      </c>
      <c r="QIT44" s="321" t="s">
        <v>720</v>
      </c>
      <c r="QIU44" s="322"/>
      <c r="QIV44" s="170"/>
      <c r="QIW44" s="170"/>
      <c r="QIX44" s="323" t="s">
        <v>20</v>
      </c>
      <c r="QIY44" s="324">
        <v>0.4</v>
      </c>
      <c r="QIZ44" s="321" t="s">
        <v>726</v>
      </c>
      <c r="QJA44" s="320" t="s">
        <v>725</v>
      </c>
      <c r="QJB44" s="321" t="s">
        <v>720</v>
      </c>
      <c r="QJC44" s="322"/>
      <c r="QJD44" s="170"/>
      <c r="QJE44" s="170"/>
      <c r="QJF44" s="323" t="s">
        <v>20</v>
      </c>
      <c r="QJG44" s="324">
        <v>0.4</v>
      </c>
      <c r="QJH44" s="321" t="s">
        <v>726</v>
      </c>
      <c r="QJI44" s="320" t="s">
        <v>725</v>
      </c>
      <c r="QJJ44" s="321" t="s">
        <v>720</v>
      </c>
      <c r="QJK44" s="322"/>
      <c r="QJL44" s="170"/>
      <c r="QJM44" s="170"/>
      <c r="QJN44" s="323" t="s">
        <v>20</v>
      </c>
      <c r="QJO44" s="324">
        <v>0.4</v>
      </c>
      <c r="QJP44" s="321" t="s">
        <v>726</v>
      </c>
      <c r="QJQ44" s="320" t="s">
        <v>725</v>
      </c>
      <c r="QJR44" s="321" t="s">
        <v>720</v>
      </c>
      <c r="QJS44" s="322"/>
      <c r="QJT44" s="170"/>
      <c r="QJU44" s="170"/>
      <c r="QJV44" s="323" t="s">
        <v>20</v>
      </c>
      <c r="QJW44" s="324">
        <v>0.4</v>
      </c>
      <c r="QJX44" s="321" t="s">
        <v>726</v>
      </c>
      <c r="QJY44" s="320" t="s">
        <v>725</v>
      </c>
      <c r="QJZ44" s="321" t="s">
        <v>720</v>
      </c>
      <c r="QKA44" s="322"/>
      <c r="QKB44" s="170"/>
      <c r="QKC44" s="170"/>
      <c r="QKD44" s="323" t="s">
        <v>20</v>
      </c>
      <c r="QKE44" s="324">
        <v>0.4</v>
      </c>
      <c r="QKF44" s="321" t="s">
        <v>726</v>
      </c>
      <c r="QKG44" s="320" t="s">
        <v>725</v>
      </c>
      <c r="QKH44" s="321" t="s">
        <v>720</v>
      </c>
      <c r="QKI44" s="322"/>
      <c r="QKJ44" s="170"/>
      <c r="QKK44" s="170"/>
      <c r="QKL44" s="323" t="s">
        <v>20</v>
      </c>
      <c r="QKM44" s="324">
        <v>0.4</v>
      </c>
      <c r="QKN44" s="321" t="s">
        <v>726</v>
      </c>
      <c r="QKO44" s="320" t="s">
        <v>725</v>
      </c>
      <c r="QKP44" s="321" t="s">
        <v>720</v>
      </c>
      <c r="QKQ44" s="322"/>
      <c r="QKR44" s="170"/>
      <c r="QKS44" s="170"/>
      <c r="QKT44" s="323" t="s">
        <v>20</v>
      </c>
      <c r="QKU44" s="324">
        <v>0.4</v>
      </c>
      <c r="QKV44" s="321" t="s">
        <v>726</v>
      </c>
      <c r="QKW44" s="320" t="s">
        <v>725</v>
      </c>
      <c r="QKX44" s="321" t="s">
        <v>720</v>
      </c>
      <c r="QKY44" s="322"/>
      <c r="QKZ44" s="170"/>
      <c r="QLA44" s="170"/>
      <c r="QLB44" s="323" t="s">
        <v>20</v>
      </c>
      <c r="QLC44" s="324">
        <v>0.4</v>
      </c>
      <c r="QLD44" s="321" t="s">
        <v>726</v>
      </c>
      <c r="QLE44" s="320" t="s">
        <v>725</v>
      </c>
      <c r="QLF44" s="321" t="s">
        <v>720</v>
      </c>
      <c r="QLG44" s="322"/>
      <c r="QLH44" s="170"/>
      <c r="QLI44" s="170"/>
      <c r="QLJ44" s="323" t="s">
        <v>20</v>
      </c>
      <c r="QLK44" s="324">
        <v>0.4</v>
      </c>
      <c r="QLL44" s="321" t="s">
        <v>726</v>
      </c>
      <c r="QLM44" s="320" t="s">
        <v>725</v>
      </c>
      <c r="QLN44" s="321" t="s">
        <v>720</v>
      </c>
      <c r="QLO44" s="322"/>
      <c r="QLP44" s="170"/>
      <c r="QLQ44" s="170"/>
      <c r="QLR44" s="323" t="s">
        <v>20</v>
      </c>
      <c r="QLS44" s="324">
        <v>0.4</v>
      </c>
      <c r="QLT44" s="321" t="s">
        <v>726</v>
      </c>
      <c r="QLU44" s="320" t="s">
        <v>725</v>
      </c>
      <c r="QLV44" s="321" t="s">
        <v>720</v>
      </c>
      <c r="QLW44" s="322"/>
      <c r="QLX44" s="170"/>
      <c r="QLY44" s="170"/>
      <c r="QLZ44" s="323" t="s">
        <v>20</v>
      </c>
      <c r="QMA44" s="324">
        <v>0.4</v>
      </c>
      <c r="QMB44" s="321" t="s">
        <v>726</v>
      </c>
      <c r="QMC44" s="320" t="s">
        <v>725</v>
      </c>
      <c r="QMD44" s="321" t="s">
        <v>720</v>
      </c>
      <c r="QME44" s="322"/>
      <c r="QMF44" s="170"/>
      <c r="QMG44" s="170"/>
      <c r="QMH44" s="323" t="s">
        <v>20</v>
      </c>
      <c r="QMI44" s="324">
        <v>0.4</v>
      </c>
      <c r="QMJ44" s="321" t="s">
        <v>726</v>
      </c>
      <c r="QMK44" s="320" t="s">
        <v>725</v>
      </c>
      <c r="QML44" s="321" t="s">
        <v>720</v>
      </c>
      <c r="QMM44" s="322"/>
      <c r="QMN44" s="170"/>
      <c r="QMO44" s="170"/>
      <c r="QMP44" s="323" t="s">
        <v>20</v>
      </c>
      <c r="QMQ44" s="324">
        <v>0.4</v>
      </c>
      <c r="QMR44" s="321" t="s">
        <v>726</v>
      </c>
      <c r="QMS44" s="320" t="s">
        <v>725</v>
      </c>
      <c r="QMT44" s="321" t="s">
        <v>720</v>
      </c>
      <c r="QMU44" s="322"/>
      <c r="QMV44" s="170"/>
      <c r="QMW44" s="170"/>
      <c r="QMX44" s="323" t="s">
        <v>20</v>
      </c>
      <c r="QMY44" s="324">
        <v>0.4</v>
      </c>
      <c r="QMZ44" s="321" t="s">
        <v>726</v>
      </c>
      <c r="QNA44" s="320" t="s">
        <v>725</v>
      </c>
      <c r="QNB44" s="321" t="s">
        <v>720</v>
      </c>
      <c r="QNC44" s="322"/>
      <c r="QND44" s="170"/>
      <c r="QNE44" s="170"/>
      <c r="QNF44" s="323" t="s">
        <v>20</v>
      </c>
      <c r="QNG44" s="324">
        <v>0.4</v>
      </c>
      <c r="QNH44" s="321" t="s">
        <v>726</v>
      </c>
      <c r="QNI44" s="320" t="s">
        <v>725</v>
      </c>
      <c r="QNJ44" s="321" t="s">
        <v>720</v>
      </c>
      <c r="QNK44" s="322"/>
      <c r="QNL44" s="170"/>
      <c r="QNM44" s="170"/>
      <c r="QNN44" s="323" t="s">
        <v>20</v>
      </c>
      <c r="QNO44" s="324">
        <v>0.4</v>
      </c>
      <c r="QNP44" s="321" t="s">
        <v>726</v>
      </c>
      <c r="QNQ44" s="320" t="s">
        <v>725</v>
      </c>
      <c r="QNR44" s="321" t="s">
        <v>720</v>
      </c>
      <c r="QNS44" s="322"/>
      <c r="QNT44" s="170"/>
      <c r="QNU44" s="170"/>
      <c r="QNV44" s="323" t="s">
        <v>20</v>
      </c>
      <c r="QNW44" s="324">
        <v>0.4</v>
      </c>
      <c r="QNX44" s="321" t="s">
        <v>726</v>
      </c>
      <c r="QNY44" s="320" t="s">
        <v>725</v>
      </c>
      <c r="QNZ44" s="321" t="s">
        <v>720</v>
      </c>
      <c r="QOA44" s="322"/>
      <c r="QOB44" s="170"/>
      <c r="QOC44" s="170"/>
      <c r="QOD44" s="323" t="s">
        <v>20</v>
      </c>
      <c r="QOE44" s="324">
        <v>0.4</v>
      </c>
      <c r="QOF44" s="321" t="s">
        <v>726</v>
      </c>
      <c r="QOG44" s="320" t="s">
        <v>725</v>
      </c>
      <c r="QOH44" s="321" t="s">
        <v>720</v>
      </c>
      <c r="QOI44" s="322"/>
      <c r="QOJ44" s="170"/>
      <c r="QOK44" s="170"/>
      <c r="QOL44" s="323" t="s">
        <v>20</v>
      </c>
      <c r="QOM44" s="324">
        <v>0.4</v>
      </c>
      <c r="QON44" s="321" t="s">
        <v>726</v>
      </c>
      <c r="QOO44" s="320" t="s">
        <v>725</v>
      </c>
      <c r="QOP44" s="321" t="s">
        <v>720</v>
      </c>
      <c r="QOQ44" s="322"/>
      <c r="QOR44" s="170"/>
      <c r="QOS44" s="170"/>
      <c r="QOT44" s="323" t="s">
        <v>20</v>
      </c>
      <c r="QOU44" s="324">
        <v>0.4</v>
      </c>
      <c r="QOV44" s="321" t="s">
        <v>726</v>
      </c>
      <c r="QOW44" s="320" t="s">
        <v>725</v>
      </c>
      <c r="QOX44" s="321" t="s">
        <v>720</v>
      </c>
      <c r="QOY44" s="322"/>
      <c r="QOZ44" s="170"/>
      <c r="QPA44" s="170"/>
      <c r="QPB44" s="323" t="s">
        <v>20</v>
      </c>
      <c r="QPC44" s="324">
        <v>0.4</v>
      </c>
      <c r="QPD44" s="321" t="s">
        <v>726</v>
      </c>
      <c r="QPE44" s="320" t="s">
        <v>725</v>
      </c>
      <c r="QPF44" s="321" t="s">
        <v>720</v>
      </c>
      <c r="QPG44" s="322"/>
      <c r="QPH44" s="170"/>
      <c r="QPI44" s="170"/>
      <c r="QPJ44" s="323" t="s">
        <v>20</v>
      </c>
      <c r="QPK44" s="324">
        <v>0.4</v>
      </c>
      <c r="QPL44" s="321" t="s">
        <v>726</v>
      </c>
      <c r="QPM44" s="320" t="s">
        <v>725</v>
      </c>
      <c r="QPN44" s="321" t="s">
        <v>720</v>
      </c>
      <c r="QPO44" s="322"/>
      <c r="QPP44" s="170"/>
      <c r="QPQ44" s="170"/>
      <c r="QPR44" s="323" t="s">
        <v>20</v>
      </c>
      <c r="QPS44" s="324">
        <v>0.4</v>
      </c>
      <c r="QPT44" s="321" t="s">
        <v>726</v>
      </c>
      <c r="QPU44" s="320" t="s">
        <v>725</v>
      </c>
      <c r="QPV44" s="321" t="s">
        <v>720</v>
      </c>
      <c r="QPW44" s="322"/>
      <c r="QPX44" s="170"/>
      <c r="QPY44" s="170"/>
      <c r="QPZ44" s="323" t="s">
        <v>20</v>
      </c>
      <c r="QQA44" s="324">
        <v>0.4</v>
      </c>
      <c r="QQB44" s="321" t="s">
        <v>726</v>
      </c>
      <c r="QQC44" s="320" t="s">
        <v>725</v>
      </c>
      <c r="QQD44" s="321" t="s">
        <v>720</v>
      </c>
      <c r="QQE44" s="322"/>
      <c r="QQF44" s="170"/>
      <c r="QQG44" s="170"/>
      <c r="QQH44" s="323" t="s">
        <v>20</v>
      </c>
      <c r="QQI44" s="324">
        <v>0.4</v>
      </c>
      <c r="QQJ44" s="321" t="s">
        <v>726</v>
      </c>
      <c r="QQK44" s="320" t="s">
        <v>725</v>
      </c>
      <c r="QQL44" s="321" t="s">
        <v>720</v>
      </c>
      <c r="QQM44" s="322"/>
      <c r="QQN44" s="170"/>
      <c r="QQO44" s="170"/>
      <c r="QQP44" s="323" t="s">
        <v>20</v>
      </c>
      <c r="QQQ44" s="324">
        <v>0.4</v>
      </c>
      <c r="QQR44" s="321" t="s">
        <v>726</v>
      </c>
      <c r="QQS44" s="320" t="s">
        <v>725</v>
      </c>
      <c r="QQT44" s="321" t="s">
        <v>720</v>
      </c>
      <c r="QQU44" s="322"/>
      <c r="QQV44" s="170"/>
      <c r="QQW44" s="170"/>
      <c r="QQX44" s="323" t="s">
        <v>20</v>
      </c>
      <c r="QQY44" s="324">
        <v>0.4</v>
      </c>
      <c r="QQZ44" s="321" t="s">
        <v>726</v>
      </c>
      <c r="QRA44" s="320" t="s">
        <v>725</v>
      </c>
      <c r="QRB44" s="321" t="s">
        <v>720</v>
      </c>
      <c r="QRC44" s="322"/>
      <c r="QRD44" s="170"/>
      <c r="QRE44" s="170"/>
      <c r="QRF44" s="323" t="s">
        <v>20</v>
      </c>
      <c r="QRG44" s="324">
        <v>0.4</v>
      </c>
      <c r="QRH44" s="321" t="s">
        <v>726</v>
      </c>
      <c r="QRI44" s="320" t="s">
        <v>725</v>
      </c>
      <c r="QRJ44" s="321" t="s">
        <v>720</v>
      </c>
      <c r="QRK44" s="322"/>
      <c r="QRL44" s="170"/>
      <c r="QRM44" s="170"/>
      <c r="QRN44" s="323" t="s">
        <v>20</v>
      </c>
      <c r="QRO44" s="324">
        <v>0.4</v>
      </c>
      <c r="QRP44" s="321" t="s">
        <v>726</v>
      </c>
      <c r="QRQ44" s="320" t="s">
        <v>725</v>
      </c>
      <c r="QRR44" s="321" t="s">
        <v>720</v>
      </c>
      <c r="QRS44" s="322"/>
      <c r="QRT44" s="170"/>
      <c r="QRU44" s="170"/>
      <c r="QRV44" s="323" t="s">
        <v>20</v>
      </c>
      <c r="QRW44" s="324">
        <v>0.4</v>
      </c>
      <c r="QRX44" s="321" t="s">
        <v>726</v>
      </c>
      <c r="QRY44" s="320" t="s">
        <v>725</v>
      </c>
      <c r="QRZ44" s="321" t="s">
        <v>720</v>
      </c>
      <c r="QSA44" s="322"/>
      <c r="QSB44" s="170"/>
      <c r="QSC44" s="170"/>
      <c r="QSD44" s="323" t="s">
        <v>20</v>
      </c>
      <c r="QSE44" s="324">
        <v>0.4</v>
      </c>
      <c r="QSF44" s="321" t="s">
        <v>726</v>
      </c>
      <c r="QSG44" s="320" t="s">
        <v>725</v>
      </c>
      <c r="QSH44" s="321" t="s">
        <v>720</v>
      </c>
      <c r="QSI44" s="322"/>
      <c r="QSJ44" s="170"/>
      <c r="QSK44" s="170"/>
      <c r="QSL44" s="323" t="s">
        <v>20</v>
      </c>
      <c r="QSM44" s="324">
        <v>0.4</v>
      </c>
      <c r="QSN44" s="321" t="s">
        <v>726</v>
      </c>
      <c r="QSO44" s="320" t="s">
        <v>725</v>
      </c>
      <c r="QSP44" s="321" t="s">
        <v>720</v>
      </c>
      <c r="QSQ44" s="322"/>
      <c r="QSR44" s="170"/>
      <c r="QSS44" s="170"/>
      <c r="QST44" s="323" t="s">
        <v>20</v>
      </c>
      <c r="QSU44" s="324">
        <v>0.4</v>
      </c>
      <c r="QSV44" s="321" t="s">
        <v>726</v>
      </c>
      <c r="QSW44" s="320" t="s">
        <v>725</v>
      </c>
      <c r="QSX44" s="321" t="s">
        <v>720</v>
      </c>
      <c r="QSY44" s="322"/>
      <c r="QSZ44" s="170"/>
      <c r="QTA44" s="170"/>
      <c r="QTB44" s="323" t="s">
        <v>20</v>
      </c>
      <c r="QTC44" s="324">
        <v>0.4</v>
      </c>
      <c r="QTD44" s="321" t="s">
        <v>726</v>
      </c>
      <c r="QTE44" s="320" t="s">
        <v>725</v>
      </c>
      <c r="QTF44" s="321" t="s">
        <v>720</v>
      </c>
      <c r="QTG44" s="322"/>
      <c r="QTH44" s="170"/>
      <c r="QTI44" s="170"/>
      <c r="QTJ44" s="323" t="s">
        <v>20</v>
      </c>
      <c r="QTK44" s="324">
        <v>0.4</v>
      </c>
      <c r="QTL44" s="321" t="s">
        <v>726</v>
      </c>
      <c r="QTM44" s="320" t="s">
        <v>725</v>
      </c>
      <c r="QTN44" s="321" t="s">
        <v>720</v>
      </c>
      <c r="QTO44" s="322"/>
      <c r="QTP44" s="170"/>
      <c r="QTQ44" s="170"/>
      <c r="QTR44" s="323" t="s">
        <v>20</v>
      </c>
      <c r="QTS44" s="324">
        <v>0.4</v>
      </c>
      <c r="QTT44" s="321" t="s">
        <v>726</v>
      </c>
      <c r="QTU44" s="320" t="s">
        <v>725</v>
      </c>
      <c r="QTV44" s="321" t="s">
        <v>720</v>
      </c>
      <c r="QTW44" s="322"/>
      <c r="QTX44" s="170"/>
      <c r="QTY44" s="170"/>
      <c r="QTZ44" s="323" t="s">
        <v>20</v>
      </c>
      <c r="QUA44" s="324">
        <v>0.4</v>
      </c>
      <c r="QUB44" s="321" t="s">
        <v>726</v>
      </c>
      <c r="QUC44" s="320" t="s">
        <v>725</v>
      </c>
      <c r="QUD44" s="321" t="s">
        <v>720</v>
      </c>
      <c r="QUE44" s="322"/>
      <c r="QUF44" s="170"/>
      <c r="QUG44" s="170"/>
      <c r="QUH44" s="323" t="s">
        <v>20</v>
      </c>
      <c r="QUI44" s="324">
        <v>0.4</v>
      </c>
      <c r="QUJ44" s="321" t="s">
        <v>726</v>
      </c>
      <c r="QUK44" s="320" t="s">
        <v>725</v>
      </c>
      <c r="QUL44" s="321" t="s">
        <v>720</v>
      </c>
      <c r="QUM44" s="322"/>
      <c r="QUN44" s="170"/>
      <c r="QUO44" s="170"/>
      <c r="QUP44" s="323" t="s">
        <v>20</v>
      </c>
      <c r="QUQ44" s="324">
        <v>0.4</v>
      </c>
      <c r="QUR44" s="321" t="s">
        <v>726</v>
      </c>
      <c r="QUS44" s="320" t="s">
        <v>725</v>
      </c>
      <c r="QUT44" s="321" t="s">
        <v>720</v>
      </c>
      <c r="QUU44" s="322"/>
      <c r="QUV44" s="170"/>
      <c r="QUW44" s="170"/>
      <c r="QUX44" s="323" t="s">
        <v>20</v>
      </c>
      <c r="QUY44" s="324">
        <v>0.4</v>
      </c>
      <c r="QUZ44" s="321" t="s">
        <v>726</v>
      </c>
      <c r="QVA44" s="320" t="s">
        <v>725</v>
      </c>
      <c r="QVB44" s="321" t="s">
        <v>720</v>
      </c>
      <c r="QVC44" s="322"/>
      <c r="QVD44" s="170"/>
      <c r="QVE44" s="170"/>
      <c r="QVF44" s="323" t="s">
        <v>20</v>
      </c>
      <c r="QVG44" s="324">
        <v>0.4</v>
      </c>
      <c r="QVH44" s="321" t="s">
        <v>726</v>
      </c>
      <c r="QVI44" s="320" t="s">
        <v>725</v>
      </c>
      <c r="QVJ44" s="321" t="s">
        <v>720</v>
      </c>
      <c r="QVK44" s="322"/>
      <c r="QVL44" s="170"/>
      <c r="QVM44" s="170"/>
      <c r="QVN44" s="323" t="s">
        <v>20</v>
      </c>
      <c r="QVO44" s="324">
        <v>0.4</v>
      </c>
      <c r="QVP44" s="321" t="s">
        <v>726</v>
      </c>
      <c r="QVQ44" s="320" t="s">
        <v>725</v>
      </c>
      <c r="QVR44" s="321" t="s">
        <v>720</v>
      </c>
      <c r="QVS44" s="322"/>
      <c r="QVT44" s="170"/>
      <c r="QVU44" s="170"/>
      <c r="QVV44" s="323" t="s">
        <v>20</v>
      </c>
      <c r="QVW44" s="324">
        <v>0.4</v>
      </c>
      <c r="QVX44" s="321" t="s">
        <v>726</v>
      </c>
      <c r="QVY44" s="320" t="s">
        <v>725</v>
      </c>
      <c r="QVZ44" s="321" t="s">
        <v>720</v>
      </c>
      <c r="QWA44" s="322"/>
      <c r="QWB44" s="170"/>
      <c r="QWC44" s="170"/>
      <c r="QWD44" s="323" t="s">
        <v>20</v>
      </c>
      <c r="QWE44" s="324">
        <v>0.4</v>
      </c>
      <c r="QWF44" s="321" t="s">
        <v>726</v>
      </c>
      <c r="QWG44" s="320" t="s">
        <v>725</v>
      </c>
      <c r="QWH44" s="321" t="s">
        <v>720</v>
      </c>
      <c r="QWI44" s="322"/>
      <c r="QWJ44" s="170"/>
      <c r="QWK44" s="170"/>
      <c r="QWL44" s="323" t="s">
        <v>20</v>
      </c>
      <c r="QWM44" s="324">
        <v>0.4</v>
      </c>
      <c r="QWN44" s="321" t="s">
        <v>726</v>
      </c>
      <c r="QWO44" s="320" t="s">
        <v>725</v>
      </c>
      <c r="QWP44" s="321" t="s">
        <v>720</v>
      </c>
      <c r="QWQ44" s="322"/>
      <c r="QWR44" s="170"/>
      <c r="QWS44" s="170"/>
      <c r="QWT44" s="323" t="s">
        <v>20</v>
      </c>
      <c r="QWU44" s="324">
        <v>0.4</v>
      </c>
      <c r="QWV44" s="321" t="s">
        <v>726</v>
      </c>
      <c r="QWW44" s="320" t="s">
        <v>725</v>
      </c>
      <c r="QWX44" s="321" t="s">
        <v>720</v>
      </c>
      <c r="QWY44" s="322"/>
      <c r="QWZ44" s="170"/>
      <c r="QXA44" s="170"/>
      <c r="QXB44" s="323" t="s">
        <v>20</v>
      </c>
      <c r="QXC44" s="324">
        <v>0.4</v>
      </c>
      <c r="QXD44" s="321" t="s">
        <v>726</v>
      </c>
      <c r="QXE44" s="320" t="s">
        <v>725</v>
      </c>
      <c r="QXF44" s="321" t="s">
        <v>720</v>
      </c>
      <c r="QXG44" s="322"/>
      <c r="QXH44" s="170"/>
      <c r="QXI44" s="170"/>
      <c r="QXJ44" s="323" t="s">
        <v>20</v>
      </c>
      <c r="QXK44" s="324">
        <v>0.4</v>
      </c>
      <c r="QXL44" s="321" t="s">
        <v>726</v>
      </c>
      <c r="QXM44" s="320" t="s">
        <v>725</v>
      </c>
      <c r="QXN44" s="321" t="s">
        <v>720</v>
      </c>
      <c r="QXO44" s="322"/>
      <c r="QXP44" s="170"/>
      <c r="QXQ44" s="170"/>
      <c r="QXR44" s="323" t="s">
        <v>20</v>
      </c>
      <c r="QXS44" s="324">
        <v>0.4</v>
      </c>
      <c r="QXT44" s="321" t="s">
        <v>726</v>
      </c>
      <c r="QXU44" s="320" t="s">
        <v>725</v>
      </c>
      <c r="QXV44" s="321" t="s">
        <v>720</v>
      </c>
      <c r="QXW44" s="322"/>
      <c r="QXX44" s="170"/>
      <c r="QXY44" s="170"/>
      <c r="QXZ44" s="323" t="s">
        <v>20</v>
      </c>
      <c r="QYA44" s="324">
        <v>0.4</v>
      </c>
      <c r="QYB44" s="321" t="s">
        <v>726</v>
      </c>
      <c r="QYC44" s="320" t="s">
        <v>725</v>
      </c>
      <c r="QYD44" s="321" t="s">
        <v>720</v>
      </c>
      <c r="QYE44" s="322"/>
      <c r="QYF44" s="170"/>
      <c r="QYG44" s="170"/>
      <c r="QYH44" s="323" t="s">
        <v>20</v>
      </c>
      <c r="QYI44" s="324">
        <v>0.4</v>
      </c>
      <c r="QYJ44" s="321" t="s">
        <v>726</v>
      </c>
      <c r="QYK44" s="320" t="s">
        <v>725</v>
      </c>
      <c r="QYL44" s="321" t="s">
        <v>720</v>
      </c>
      <c r="QYM44" s="322"/>
      <c r="QYN44" s="170"/>
      <c r="QYO44" s="170"/>
      <c r="QYP44" s="323" t="s">
        <v>20</v>
      </c>
      <c r="QYQ44" s="324">
        <v>0.4</v>
      </c>
      <c r="QYR44" s="321" t="s">
        <v>726</v>
      </c>
      <c r="QYS44" s="320" t="s">
        <v>725</v>
      </c>
      <c r="QYT44" s="321" t="s">
        <v>720</v>
      </c>
      <c r="QYU44" s="322"/>
      <c r="QYV44" s="170"/>
      <c r="QYW44" s="170"/>
      <c r="QYX44" s="323" t="s">
        <v>20</v>
      </c>
      <c r="QYY44" s="324">
        <v>0.4</v>
      </c>
      <c r="QYZ44" s="321" t="s">
        <v>726</v>
      </c>
      <c r="QZA44" s="320" t="s">
        <v>725</v>
      </c>
      <c r="QZB44" s="321" t="s">
        <v>720</v>
      </c>
      <c r="QZC44" s="322"/>
      <c r="QZD44" s="170"/>
      <c r="QZE44" s="170"/>
      <c r="QZF44" s="323" t="s">
        <v>20</v>
      </c>
      <c r="QZG44" s="324">
        <v>0.4</v>
      </c>
      <c r="QZH44" s="321" t="s">
        <v>726</v>
      </c>
      <c r="QZI44" s="320" t="s">
        <v>725</v>
      </c>
      <c r="QZJ44" s="321" t="s">
        <v>720</v>
      </c>
      <c r="QZK44" s="322"/>
      <c r="QZL44" s="170"/>
      <c r="QZM44" s="170"/>
      <c r="QZN44" s="323" t="s">
        <v>20</v>
      </c>
      <c r="QZO44" s="324">
        <v>0.4</v>
      </c>
      <c r="QZP44" s="321" t="s">
        <v>726</v>
      </c>
      <c r="QZQ44" s="320" t="s">
        <v>725</v>
      </c>
      <c r="QZR44" s="321" t="s">
        <v>720</v>
      </c>
      <c r="QZS44" s="322"/>
      <c r="QZT44" s="170"/>
      <c r="QZU44" s="170"/>
      <c r="QZV44" s="323" t="s">
        <v>20</v>
      </c>
      <c r="QZW44" s="324">
        <v>0.4</v>
      </c>
      <c r="QZX44" s="321" t="s">
        <v>726</v>
      </c>
      <c r="QZY44" s="320" t="s">
        <v>725</v>
      </c>
      <c r="QZZ44" s="321" t="s">
        <v>720</v>
      </c>
      <c r="RAA44" s="322"/>
      <c r="RAB44" s="170"/>
      <c r="RAC44" s="170"/>
      <c r="RAD44" s="323" t="s">
        <v>20</v>
      </c>
      <c r="RAE44" s="324">
        <v>0.4</v>
      </c>
      <c r="RAF44" s="321" t="s">
        <v>726</v>
      </c>
      <c r="RAG44" s="320" t="s">
        <v>725</v>
      </c>
      <c r="RAH44" s="321" t="s">
        <v>720</v>
      </c>
      <c r="RAI44" s="322"/>
      <c r="RAJ44" s="170"/>
      <c r="RAK44" s="170"/>
      <c r="RAL44" s="323" t="s">
        <v>20</v>
      </c>
      <c r="RAM44" s="324">
        <v>0.4</v>
      </c>
      <c r="RAN44" s="321" t="s">
        <v>726</v>
      </c>
      <c r="RAO44" s="320" t="s">
        <v>725</v>
      </c>
      <c r="RAP44" s="321" t="s">
        <v>720</v>
      </c>
      <c r="RAQ44" s="322"/>
      <c r="RAR44" s="170"/>
      <c r="RAS44" s="170"/>
      <c r="RAT44" s="323" t="s">
        <v>20</v>
      </c>
      <c r="RAU44" s="324">
        <v>0.4</v>
      </c>
      <c r="RAV44" s="321" t="s">
        <v>726</v>
      </c>
      <c r="RAW44" s="320" t="s">
        <v>725</v>
      </c>
      <c r="RAX44" s="321" t="s">
        <v>720</v>
      </c>
      <c r="RAY44" s="322"/>
      <c r="RAZ44" s="170"/>
      <c r="RBA44" s="170"/>
      <c r="RBB44" s="323" t="s">
        <v>20</v>
      </c>
      <c r="RBC44" s="324">
        <v>0.4</v>
      </c>
      <c r="RBD44" s="321" t="s">
        <v>726</v>
      </c>
      <c r="RBE44" s="320" t="s">
        <v>725</v>
      </c>
      <c r="RBF44" s="321" t="s">
        <v>720</v>
      </c>
      <c r="RBG44" s="322"/>
      <c r="RBH44" s="170"/>
      <c r="RBI44" s="170"/>
      <c r="RBJ44" s="323" t="s">
        <v>20</v>
      </c>
      <c r="RBK44" s="324">
        <v>0.4</v>
      </c>
      <c r="RBL44" s="321" t="s">
        <v>726</v>
      </c>
      <c r="RBM44" s="320" t="s">
        <v>725</v>
      </c>
      <c r="RBN44" s="321" t="s">
        <v>720</v>
      </c>
      <c r="RBO44" s="322"/>
      <c r="RBP44" s="170"/>
      <c r="RBQ44" s="170"/>
      <c r="RBR44" s="323" t="s">
        <v>20</v>
      </c>
      <c r="RBS44" s="324">
        <v>0.4</v>
      </c>
      <c r="RBT44" s="321" t="s">
        <v>726</v>
      </c>
      <c r="RBU44" s="320" t="s">
        <v>725</v>
      </c>
      <c r="RBV44" s="321" t="s">
        <v>720</v>
      </c>
      <c r="RBW44" s="322"/>
      <c r="RBX44" s="170"/>
      <c r="RBY44" s="170"/>
      <c r="RBZ44" s="323" t="s">
        <v>20</v>
      </c>
      <c r="RCA44" s="324">
        <v>0.4</v>
      </c>
      <c r="RCB44" s="321" t="s">
        <v>726</v>
      </c>
      <c r="RCC44" s="320" t="s">
        <v>725</v>
      </c>
      <c r="RCD44" s="321" t="s">
        <v>720</v>
      </c>
      <c r="RCE44" s="322"/>
      <c r="RCF44" s="170"/>
      <c r="RCG44" s="170"/>
      <c r="RCH44" s="323" t="s">
        <v>20</v>
      </c>
      <c r="RCI44" s="324">
        <v>0.4</v>
      </c>
      <c r="RCJ44" s="321" t="s">
        <v>726</v>
      </c>
      <c r="RCK44" s="320" t="s">
        <v>725</v>
      </c>
      <c r="RCL44" s="321" t="s">
        <v>720</v>
      </c>
      <c r="RCM44" s="322"/>
      <c r="RCN44" s="170"/>
      <c r="RCO44" s="170"/>
      <c r="RCP44" s="323" t="s">
        <v>20</v>
      </c>
      <c r="RCQ44" s="324">
        <v>0.4</v>
      </c>
      <c r="RCR44" s="321" t="s">
        <v>726</v>
      </c>
      <c r="RCS44" s="320" t="s">
        <v>725</v>
      </c>
      <c r="RCT44" s="321" t="s">
        <v>720</v>
      </c>
      <c r="RCU44" s="322"/>
      <c r="RCV44" s="170"/>
      <c r="RCW44" s="170"/>
      <c r="RCX44" s="323" t="s">
        <v>20</v>
      </c>
      <c r="RCY44" s="324">
        <v>0.4</v>
      </c>
      <c r="RCZ44" s="321" t="s">
        <v>726</v>
      </c>
      <c r="RDA44" s="320" t="s">
        <v>725</v>
      </c>
      <c r="RDB44" s="321" t="s">
        <v>720</v>
      </c>
      <c r="RDC44" s="322"/>
      <c r="RDD44" s="170"/>
      <c r="RDE44" s="170"/>
      <c r="RDF44" s="323" t="s">
        <v>20</v>
      </c>
      <c r="RDG44" s="324">
        <v>0.4</v>
      </c>
      <c r="RDH44" s="321" t="s">
        <v>726</v>
      </c>
      <c r="RDI44" s="320" t="s">
        <v>725</v>
      </c>
      <c r="RDJ44" s="321" t="s">
        <v>720</v>
      </c>
      <c r="RDK44" s="322"/>
      <c r="RDL44" s="170"/>
      <c r="RDM44" s="170"/>
      <c r="RDN44" s="323" t="s">
        <v>20</v>
      </c>
      <c r="RDO44" s="324">
        <v>0.4</v>
      </c>
      <c r="RDP44" s="321" t="s">
        <v>726</v>
      </c>
      <c r="RDQ44" s="320" t="s">
        <v>725</v>
      </c>
      <c r="RDR44" s="321" t="s">
        <v>720</v>
      </c>
      <c r="RDS44" s="322"/>
      <c r="RDT44" s="170"/>
      <c r="RDU44" s="170"/>
      <c r="RDV44" s="323" t="s">
        <v>20</v>
      </c>
      <c r="RDW44" s="324">
        <v>0.4</v>
      </c>
      <c r="RDX44" s="321" t="s">
        <v>726</v>
      </c>
      <c r="RDY44" s="320" t="s">
        <v>725</v>
      </c>
      <c r="RDZ44" s="321" t="s">
        <v>720</v>
      </c>
      <c r="REA44" s="322"/>
      <c r="REB44" s="170"/>
      <c r="REC44" s="170"/>
      <c r="RED44" s="323" t="s">
        <v>20</v>
      </c>
      <c r="REE44" s="324">
        <v>0.4</v>
      </c>
      <c r="REF44" s="321" t="s">
        <v>726</v>
      </c>
      <c r="REG44" s="320" t="s">
        <v>725</v>
      </c>
      <c r="REH44" s="321" t="s">
        <v>720</v>
      </c>
      <c r="REI44" s="322"/>
      <c r="REJ44" s="170"/>
      <c r="REK44" s="170"/>
      <c r="REL44" s="323" t="s">
        <v>20</v>
      </c>
      <c r="REM44" s="324">
        <v>0.4</v>
      </c>
      <c r="REN44" s="321" t="s">
        <v>726</v>
      </c>
      <c r="REO44" s="320" t="s">
        <v>725</v>
      </c>
      <c r="REP44" s="321" t="s">
        <v>720</v>
      </c>
      <c r="REQ44" s="322"/>
      <c r="RER44" s="170"/>
      <c r="RES44" s="170"/>
      <c r="RET44" s="323" t="s">
        <v>20</v>
      </c>
      <c r="REU44" s="324">
        <v>0.4</v>
      </c>
      <c r="REV44" s="321" t="s">
        <v>726</v>
      </c>
      <c r="REW44" s="320" t="s">
        <v>725</v>
      </c>
      <c r="REX44" s="321" t="s">
        <v>720</v>
      </c>
      <c r="REY44" s="322"/>
      <c r="REZ44" s="170"/>
      <c r="RFA44" s="170"/>
      <c r="RFB44" s="323" t="s">
        <v>20</v>
      </c>
      <c r="RFC44" s="324">
        <v>0.4</v>
      </c>
      <c r="RFD44" s="321" t="s">
        <v>726</v>
      </c>
      <c r="RFE44" s="320" t="s">
        <v>725</v>
      </c>
      <c r="RFF44" s="321" t="s">
        <v>720</v>
      </c>
      <c r="RFG44" s="322"/>
      <c r="RFH44" s="170"/>
      <c r="RFI44" s="170"/>
      <c r="RFJ44" s="323" t="s">
        <v>20</v>
      </c>
      <c r="RFK44" s="324">
        <v>0.4</v>
      </c>
      <c r="RFL44" s="321" t="s">
        <v>726</v>
      </c>
      <c r="RFM44" s="320" t="s">
        <v>725</v>
      </c>
      <c r="RFN44" s="321" t="s">
        <v>720</v>
      </c>
      <c r="RFO44" s="322"/>
      <c r="RFP44" s="170"/>
      <c r="RFQ44" s="170"/>
      <c r="RFR44" s="323" t="s">
        <v>20</v>
      </c>
      <c r="RFS44" s="324">
        <v>0.4</v>
      </c>
      <c r="RFT44" s="321" t="s">
        <v>726</v>
      </c>
      <c r="RFU44" s="320" t="s">
        <v>725</v>
      </c>
      <c r="RFV44" s="321" t="s">
        <v>720</v>
      </c>
      <c r="RFW44" s="322"/>
      <c r="RFX44" s="170"/>
      <c r="RFY44" s="170"/>
      <c r="RFZ44" s="323" t="s">
        <v>20</v>
      </c>
      <c r="RGA44" s="324">
        <v>0.4</v>
      </c>
      <c r="RGB44" s="321" t="s">
        <v>726</v>
      </c>
      <c r="RGC44" s="320" t="s">
        <v>725</v>
      </c>
      <c r="RGD44" s="321" t="s">
        <v>720</v>
      </c>
      <c r="RGE44" s="322"/>
      <c r="RGF44" s="170"/>
      <c r="RGG44" s="170"/>
      <c r="RGH44" s="323" t="s">
        <v>20</v>
      </c>
      <c r="RGI44" s="324">
        <v>0.4</v>
      </c>
      <c r="RGJ44" s="321" t="s">
        <v>726</v>
      </c>
      <c r="RGK44" s="320" t="s">
        <v>725</v>
      </c>
      <c r="RGL44" s="321" t="s">
        <v>720</v>
      </c>
      <c r="RGM44" s="322"/>
      <c r="RGN44" s="170"/>
      <c r="RGO44" s="170"/>
      <c r="RGP44" s="323" t="s">
        <v>20</v>
      </c>
      <c r="RGQ44" s="324">
        <v>0.4</v>
      </c>
      <c r="RGR44" s="321" t="s">
        <v>726</v>
      </c>
      <c r="RGS44" s="320" t="s">
        <v>725</v>
      </c>
      <c r="RGT44" s="321" t="s">
        <v>720</v>
      </c>
      <c r="RGU44" s="322"/>
      <c r="RGV44" s="170"/>
      <c r="RGW44" s="170"/>
      <c r="RGX44" s="323" t="s">
        <v>20</v>
      </c>
      <c r="RGY44" s="324">
        <v>0.4</v>
      </c>
      <c r="RGZ44" s="321" t="s">
        <v>726</v>
      </c>
      <c r="RHA44" s="320" t="s">
        <v>725</v>
      </c>
      <c r="RHB44" s="321" t="s">
        <v>720</v>
      </c>
      <c r="RHC44" s="322"/>
      <c r="RHD44" s="170"/>
      <c r="RHE44" s="170"/>
      <c r="RHF44" s="323" t="s">
        <v>20</v>
      </c>
      <c r="RHG44" s="324">
        <v>0.4</v>
      </c>
      <c r="RHH44" s="321" t="s">
        <v>726</v>
      </c>
      <c r="RHI44" s="320" t="s">
        <v>725</v>
      </c>
      <c r="RHJ44" s="321" t="s">
        <v>720</v>
      </c>
      <c r="RHK44" s="322"/>
      <c r="RHL44" s="170"/>
      <c r="RHM44" s="170"/>
      <c r="RHN44" s="323" t="s">
        <v>20</v>
      </c>
      <c r="RHO44" s="324">
        <v>0.4</v>
      </c>
      <c r="RHP44" s="321" t="s">
        <v>726</v>
      </c>
      <c r="RHQ44" s="320" t="s">
        <v>725</v>
      </c>
      <c r="RHR44" s="321" t="s">
        <v>720</v>
      </c>
      <c r="RHS44" s="322"/>
      <c r="RHT44" s="170"/>
      <c r="RHU44" s="170"/>
      <c r="RHV44" s="323" t="s">
        <v>20</v>
      </c>
      <c r="RHW44" s="324">
        <v>0.4</v>
      </c>
      <c r="RHX44" s="321" t="s">
        <v>726</v>
      </c>
      <c r="RHY44" s="320" t="s">
        <v>725</v>
      </c>
      <c r="RHZ44" s="321" t="s">
        <v>720</v>
      </c>
      <c r="RIA44" s="322"/>
      <c r="RIB44" s="170"/>
      <c r="RIC44" s="170"/>
      <c r="RID44" s="323" t="s">
        <v>20</v>
      </c>
      <c r="RIE44" s="324">
        <v>0.4</v>
      </c>
      <c r="RIF44" s="321" t="s">
        <v>726</v>
      </c>
      <c r="RIG44" s="320" t="s">
        <v>725</v>
      </c>
      <c r="RIH44" s="321" t="s">
        <v>720</v>
      </c>
      <c r="RII44" s="322"/>
      <c r="RIJ44" s="170"/>
      <c r="RIK44" s="170"/>
      <c r="RIL44" s="323" t="s">
        <v>20</v>
      </c>
      <c r="RIM44" s="324">
        <v>0.4</v>
      </c>
      <c r="RIN44" s="321" t="s">
        <v>726</v>
      </c>
      <c r="RIO44" s="320" t="s">
        <v>725</v>
      </c>
      <c r="RIP44" s="321" t="s">
        <v>720</v>
      </c>
      <c r="RIQ44" s="322"/>
      <c r="RIR44" s="170"/>
      <c r="RIS44" s="170"/>
      <c r="RIT44" s="323" t="s">
        <v>20</v>
      </c>
      <c r="RIU44" s="324">
        <v>0.4</v>
      </c>
      <c r="RIV44" s="321" t="s">
        <v>726</v>
      </c>
      <c r="RIW44" s="320" t="s">
        <v>725</v>
      </c>
      <c r="RIX44" s="321" t="s">
        <v>720</v>
      </c>
      <c r="RIY44" s="322"/>
      <c r="RIZ44" s="170"/>
      <c r="RJA44" s="170"/>
      <c r="RJB44" s="323" t="s">
        <v>20</v>
      </c>
      <c r="RJC44" s="324">
        <v>0.4</v>
      </c>
      <c r="RJD44" s="321" t="s">
        <v>726</v>
      </c>
      <c r="RJE44" s="320" t="s">
        <v>725</v>
      </c>
      <c r="RJF44" s="321" t="s">
        <v>720</v>
      </c>
      <c r="RJG44" s="322"/>
      <c r="RJH44" s="170"/>
      <c r="RJI44" s="170"/>
      <c r="RJJ44" s="323" t="s">
        <v>20</v>
      </c>
      <c r="RJK44" s="324">
        <v>0.4</v>
      </c>
      <c r="RJL44" s="321" t="s">
        <v>726</v>
      </c>
      <c r="RJM44" s="320" t="s">
        <v>725</v>
      </c>
      <c r="RJN44" s="321" t="s">
        <v>720</v>
      </c>
      <c r="RJO44" s="322"/>
      <c r="RJP44" s="170"/>
      <c r="RJQ44" s="170"/>
      <c r="RJR44" s="323" t="s">
        <v>20</v>
      </c>
      <c r="RJS44" s="324">
        <v>0.4</v>
      </c>
      <c r="RJT44" s="321" t="s">
        <v>726</v>
      </c>
      <c r="RJU44" s="320" t="s">
        <v>725</v>
      </c>
      <c r="RJV44" s="321" t="s">
        <v>720</v>
      </c>
      <c r="RJW44" s="322"/>
      <c r="RJX44" s="170"/>
      <c r="RJY44" s="170"/>
      <c r="RJZ44" s="323" t="s">
        <v>20</v>
      </c>
      <c r="RKA44" s="324">
        <v>0.4</v>
      </c>
      <c r="RKB44" s="321" t="s">
        <v>726</v>
      </c>
      <c r="RKC44" s="320" t="s">
        <v>725</v>
      </c>
      <c r="RKD44" s="321" t="s">
        <v>720</v>
      </c>
      <c r="RKE44" s="322"/>
      <c r="RKF44" s="170"/>
      <c r="RKG44" s="170"/>
      <c r="RKH44" s="323" t="s">
        <v>20</v>
      </c>
      <c r="RKI44" s="324">
        <v>0.4</v>
      </c>
      <c r="RKJ44" s="321" t="s">
        <v>726</v>
      </c>
      <c r="RKK44" s="320" t="s">
        <v>725</v>
      </c>
      <c r="RKL44" s="321" t="s">
        <v>720</v>
      </c>
      <c r="RKM44" s="322"/>
      <c r="RKN44" s="170"/>
      <c r="RKO44" s="170"/>
      <c r="RKP44" s="323" t="s">
        <v>20</v>
      </c>
      <c r="RKQ44" s="324">
        <v>0.4</v>
      </c>
      <c r="RKR44" s="321" t="s">
        <v>726</v>
      </c>
      <c r="RKS44" s="320" t="s">
        <v>725</v>
      </c>
      <c r="RKT44" s="321" t="s">
        <v>720</v>
      </c>
      <c r="RKU44" s="322"/>
      <c r="RKV44" s="170"/>
      <c r="RKW44" s="170"/>
      <c r="RKX44" s="323" t="s">
        <v>20</v>
      </c>
      <c r="RKY44" s="324">
        <v>0.4</v>
      </c>
      <c r="RKZ44" s="321" t="s">
        <v>726</v>
      </c>
      <c r="RLA44" s="320" t="s">
        <v>725</v>
      </c>
      <c r="RLB44" s="321" t="s">
        <v>720</v>
      </c>
      <c r="RLC44" s="322"/>
      <c r="RLD44" s="170"/>
      <c r="RLE44" s="170"/>
      <c r="RLF44" s="323" t="s">
        <v>20</v>
      </c>
      <c r="RLG44" s="324">
        <v>0.4</v>
      </c>
      <c r="RLH44" s="321" t="s">
        <v>726</v>
      </c>
      <c r="RLI44" s="320" t="s">
        <v>725</v>
      </c>
      <c r="RLJ44" s="321" t="s">
        <v>720</v>
      </c>
      <c r="RLK44" s="322"/>
      <c r="RLL44" s="170"/>
      <c r="RLM44" s="170"/>
      <c r="RLN44" s="323" t="s">
        <v>20</v>
      </c>
      <c r="RLO44" s="324">
        <v>0.4</v>
      </c>
      <c r="RLP44" s="321" t="s">
        <v>726</v>
      </c>
      <c r="RLQ44" s="320" t="s">
        <v>725</v>
      </c>
      <c r="RLR44" s="321" t="s">
        <v>720</v>
      </c>
      <c r="RLS44" s="322"/>
      <c r="RLT44" s="170"/>
      <c r="RLU44" s="170"/>
      <c r="RLV44" s="323" t="s">
        <v>20</v>
      </c>
      <c r="RLW44" s="324">
        <v>0.4</v>
      </c>
      <c r="RLX44" s="321" t="s">
        <v>726</v>
      </c>
      <c r="RLY44" s="320" t="s">
        <v>725</v>
      </c>
      <c r="RLZ44" s="321" t="s">
        <v>720</v>
      </c>
      <c r="RMA44" s="322"/>
      <c r="RMB44" s="170"/>
      <c r="RMC44" s="170"/>
      <c r="RMD44" s="323" t="s">
        <v>20</v>
      </c>
      <c r="RME44" s="324">
        <v>0.4</v>
      </c>
      <c r="RMF44" s="321" t="s">
        <v>726</v>
      </c>
      <c r="RMG44" s="320" t="s">
        <v>725</v>
      </c>
      <c r="RMH44" s="321" t="s">
        <v>720</v>
      </c>
      <c r="RMI44" s="322"/>
      <c r="RMJ44" s="170"/>
      <c r="RMK44" s="170"/>
      <c r="RML44" s="323" t="s">
        <v>20</v>
      </c>
      <c r="RMM44" s="324">
        <v>0.4</v>
      </c>
      <c r="RMN44" s="321" t="s">
        <v>726</v>
      </c>
      <c r="RMO44" s="320" t="s">
        <v>725</v>
      </c>
      <c r="RMP44" s="321" t="s">
        <v>720</v>
      </c>
      <c r="RMQ44" s="322"/>
      <c r="RMR44" s="170"/>
      <c r="RMS44" s="170"/>
      <c r="RMT44" s="323" t="s">
        <v>20</v>
      </c>
      <c r="RMU44" s="324">
        <v>0.4</v>
      </c>
      <c r="RMV44" s="321" t="s">
        <v>726</v>
      </c>
      <c r="RMW44" s="320" t="s">
        <v>725</v>
      </c>
      <c r="RMX44" s="321" t="s">
        <v>720</v>
      </c>
      <c r="RMY44" s="322"/>
      <c r="RMZ44" s="170"/>
      <c r="RNA44" s="170"/>
      <c r="RNB44" s="323" t="s">
        <v>20</v>
      </c>
      <c r="RNC44" s="324">
        <v>0.4</v>
      </c>
      <c r="RND44" s="321" t="s">
        <v>726</v>
      </c>
      <c r="RNE44" s="320" t="s">
        <v>725</v>
      </c>
      <c r="RNF44" s="321" t="s">
        <v>720</v>
      </c>
      <c r="RNG44" s="322"/>
      <c r="RNH44" s="170"/>
      <c r="RNI44" s="170"/>
      <c r="RNJ44" s="323" t="s">
        <v>20</v>
      </c>
      <c r="RNK44" s="324">
        <v>0.4</v>
      </c>
      <c r="RNL44" s="321" t="s">
        <v>726</v>
      </c>
      <c r="RNM44" s="320" t="s">
        <v>725</v>
      </c>
      <c r="RNN44" s="321" t="s">
        <v>720</v>
      </c>
      <c r="RNO44" s="322"/>
      <c r="RNP44" s="170"/>
      <c r="RNQ44" s="170"/>
      <c r="RNR44" s="323" t="s">
        <v>20</v>
      </c>
      <c r="RNS44" s="324">
        <v>0.4</v>
      </c>
      <c r="RNT44" s="321" t="s">
        <v>726</v>
      </c>
      <c r="RNU44" s="320" t="s">
        <v>725</v>
      </c>
      <c r="RNV44" s="321" t="s">
        <v>720</v>
      </c>
      <c r="RNW44" s="322"/>
      <c r="RNX44" s="170"/>
      <c r="RNY44" s="170"/>
      <c r="RNZ44" s="323" t="s">
        <v>20</v>
      </c>
      <c r="ROA44" s="324">
        <v>0.4</v>
      </c>
      <c r="ROB44" s="321" t="s">
        <v>726</v>
      </c>
      <c r="ROC44" s="320" t="s">
        <v>725</v>
      </c>
      <c r="ROD44" s="321" t="s">
        <v>720</v>
      </c>
      <c r="ROE44" s="322"/>
      <c r="ROF44" s="170"/>
      <c r="ROG44" s="170"/>
      <c r="ROH44" s="323" t="s">
        <v>20</v>
      </c>
      <c r="ROI44" s="324">
        <v>0.4</v>
      </c>
      <c r="ROJ44" s="321" t="s">
        <v>726</v>
      </c>
      <c r="ROK44" s="320" t="s">
        <v>725</v>
      </c>
      <c r="ROL44" s="321" t="s">
        <v>720</v>
      </c>
      <c r="ROM44" s="322"/>
      <c r="RON44" s="170"/>
      <c r="ROO44" s="170"/>
      <c r="ROP44" s="323" t="s">
        <v>20</v>
      </c>
      <c r="ROQ44" s="324">
        <v>0.4</v>
      </c>
      <c r="ROR44" s="321" t="s">
        <v>726</v>
      </c>
      <c r="ROS44" s="320" t="s">
        <v>725</v>
      </c>
      <c r="ROT44" s="321" t="s">
        <v>720</v>
      </c>
      <c r="ROU44" s="322"/>
      <c r="ROV44" s="170"/>
      <c r="ROW44" s="170"/>
      <c r="ROX44" s="323" t="s">
        <v>20</v>
      </c>
      <c r="ROY44" s="324">
        <v>0.4</v>
      </c>
      <c r="ROZ44" s="321" t="s">
        <v>726</v>
      </c>
      <c r="RPA44" s="320" t="s">
        <v>725</v>
      </c>
      <c r="RPB44" s="321" t="s">
        <v>720</v>
      </c>
      <c r="RPC44" s="322"/>
      <c r="RPD44" s="170"/>
      <c r="RPE44" s="170"/>
      <c r="RPF44" s="323" t="s">
        <v>20</v>
      </c>
      <c r="RPG44" s="324">
        <v>0.4</v>
      </c>
      <c r="RPH44" s="321" t="s">
        <v>726</v>
      </c>
      <c r="RPI44" s="320" t="s">
        <v>725</v>
      </c>
      <c r="RPJ44" s="321" t="s">
        <v>720</v>
      </c>
      <c r="RPK44" s="322"/>
      <c r="RPL44" s="170"/>
      <c r="RPM44" s="170"/>
      <c r="RPN44" s="323" t="s">
        <v>20</v>
      </c>
      <c r="RPO44" s="324">
        <v>0.4</v>
      </c>
      <c r="RPP44" s="321" t="s">
        <v>726</v>
      </c>
      <c r="RPQ44" s="320" t="s">
        <v>725</v>
      </c>
      <c r="RPR44" s="321" t="s">
        <v>720</v>
      </c>
      <c r="RPS44" s="322"/>
      <c r="RPT44" s="170"/>
      <c r="RPU44" s="170"/>
      <c r="RPV44" s="323" t="s">
        <v>20</v>
      </c>
      <c r="RPW44" s="324">
        <v>0.4</v>
      </c>
      <c r="RPX44" s="321" t="s">
        <v>726</v>
      </c>
      <c r="RPY44" s="320" t="s">
        <v>725</v>
      </c>
      <c r="RPZ44" s="321" t="s">
        <v>720</v>
      </c>
      <c r="RQA44" s="322"/>
      <c r="RQB44" s="170"/>
      <c r="RQC44" s="170"/>
      <c r="RQD44" s="323" t="s">
        <v>20</v>
      </c>
      <c r="RQE44" s="324">
        <v>0.4</v>
      </c>
      <c r="RQF44" s="321" t="s">
        <v>726</v>
      </c>
      <c r="RQG44" s="320" t="s">
        <v>725</v>
      </c>
      <c r="RQH44" s="321" t="s">
        <v>720</v>
      </c>
      <c r="RQI44" s="322"/>
      <c r="RQJ44" s="170"/>
      <c r="RQK44" s="170"/>
      <c r="RQL44" s="323" t="s">
        <v>20</v>
      </c>
      <c r="RQM44" s="324">
        <v>0.4</v>
      </c>
      <c r="RQN44" s="321" t="s">
        <v>726</v>
      </c>
      <c r="RQO44" s="320" t="s">
        <v>725</v>
      </c>
      <c r="RQP44" s="321" t="s">
        <v>720</v>
      </c>
      <c r="RQQ44" s="322"/>
      <c r="RQR44" s="170"/>
      <c r="RQS44" s="170"/>
      <c r="RQT44" s="323" t="s">
        <v>20</v>
      </c>
      <c r="RQU44" s="324">
        <v>0.4</v>
      </c>
      <c r="RQV44" s="321" t="s">
        <v>726</v>
      </c>
      <c r="RQW44" s="320" t="s">
        <v>725</v>
      </c>
      <c r="RQX44" s="321" t="s">
        <v>720</v>
      </c>
      <c r="RQY44" s="322"/>
      <c r="RQZ44" s="170"/>
      <c r="RRA44" s="170"/>
      <c r="RRB44" s="323" t="s">
        <v>20</v>
      </c>
      <c r="RRC44" s="324">
        <v>0.4</v>
      </c>
      <c r="RRD44" s="321" t="s">
        <v>726</v>
      </c>
      <c r="RRE44" s="320" t="s">
        <v>725</v>
      </c>
      <c r="RRF44" s="321" t="s">
        <v>720</v>
      </c>
      <c r="RRG44" s="322"/>
      <c r="RRH44" s="170"/>
      <c r="RRI44" s="170"/>
      <c r="RRJ44" s="323" t="s">
        <v>20</v>
      </c>
      <c r="RRK44" s="324">
        <v>0.4</v>
      </c>
      <c r="RRL44" s="321" t="s">
        <v>726</v>
      </c>
      <c r="RRM44" s="320" t="s">
        <v>725</v>
      </c>
      <c r="RRN44" s="321" t="s">
        <v>720</v>
      </c>
      <c r="RRO44" s="322"/>
      <c r="RRP44" s="170"/>
      <c r="RRQ44" s="170"/>
      <c r="RRR44" s="323" t="s">
        <v>20</v>
      </c>
      <c r="RRS44" s="324">
        <v>0.4</v>
      </c>
      <c r="RRT44" s="321" t="s">
        <v>726</v>
      </c>
      <c r="RRU44" s="320" t="s">
        <v>725</v>
      </c>
      <c r="RRV44" s="321" t="s">
        <v>720</v>
      </c>
      <c r="RRW44" s="322"/>
      <c r="RRX44" s="170"/>
      <c r="RRY44" s="170"/>
      <c r="RRZ44" s="323" t="s">
        <v>20</v>
      </c>
      <c r="RSA44" s="324">
        <v>0.4</v>
      </c>
      <c r="RSB44" s="321" t="s">
        <v>726</v>
      </c>
      <c r="RSC44" s="320" t="s">
        <v>725</v>
      </c>
      <c r="RSD44" s="321" t="s">
        <v>720</v>
      </c>
      <c r="RSE44" s="322"/>
      <c r="RSF44" s="170"/>
      <c r="RSG44" s="170"/>
      <c r="RSH44" s="323" t="s">
        <v>20</v>
      </c>
      <c r="RSI44" s="324">
        <v>0.4</v>
      </c>
      <c r="RSJ44" s="321" t="s">
        <v>726</v>
      </c>
      <c r="RSK44" s="320" t="s">
        <v>725</v>
      </c>
      <c r="RSL44" s="321" t="s">
        <v>720</v>
      </c>
      <c r="RSM44" s="322"/>
      <c r="RSN44" s="170"/>
      <c r="RSO44" s="170"/>
      <c r="RSP44" s="323" t="s">
        <v>20</v>
      </c>
      <c r="RSQ44" s="324">
        <v>0.4</v>
      </c>
      <c r="RSR44" s="321" t="s">
        <v>726</v>
      </c>
      <c r="RSS44" s="320" t="s">
        <v>725</v>
      </c>
      <c r="RST44" s="321" t="s">
        <v>720</v>
      </c>
      <c r="RSU44" s="322"/>
      <c r="RSV44" s="170"/>
      <c r="RSW44" s="170"/>
      <c r="RSX44" s="323" t="s">
        <v>20</v>
      </c>
      <c r="RSY44" s="324">
        <v>0.4</v>
      </c>
      <c r="RSZ44" s="321" t="s">
        <v>726</v>
      </c>
      <c r="RTA44" s="320" t="s">
        <v>725</v>
      </c>
      <c r="RTB44" s="321" t="s">
        <v>720</v>
      </c>
      <c r="RTC44" s="322"/>
      <c r="RTD44" s="170"/>
      <c r="RTE44" s="170"/>
      <c r="RTF44" s="323" t="s">
        <v>20</v>
      </c>
      <c r="RTG44" s="324">
        <v>0.4</v>
      </c>
      <c r="RTH44" s="321" t="s">
        <v>726</v>
      </c>
      <c r="RTI44" s="320" t="s">
        <v>725</v>
      </c>
      <c r="RTJ44" s="321" t="s">
        <v>720</v>
      </c>
      <c r="RTK44" s="322"/>
      <c r="RTL44" s="170"/>
      <c r="RTM44" s="170"/>
      <c r="RTN44" s="323" t="s">
        <v>20</v>
      </c>
      <c r="RTO44" s="324">
        <v>0.4</v>
      </c>
      <c r="RTP44" s="321" t="s">
        <v>726</v>
      </c>
      <c r="RTQ44" s="320" t="s">
        <v>725</v>
      </c>
      <c r="RTR44" s="321" t="s">
        <v>720</v>
      </c>
      <c r="RTS44" s="322"/>
      <c r="RTT44" s="170"/>
      <c r="RTU44" s="170"/>
      <c r="RTV44" s="323" t="s">
        <v>20</v>
      </c>
      <c r="RTW44" s="324">
        <v>0.4</v>
      </c>
      <c r="RTX44" s="321" t="s">
        <v>726</v>
      </c>
      <c r="RTY44" s="320" t="s">
        <v>725</v>
      </c>
      <c r="RTZ44" s="321" t="s">
        <v>720</v>
      </c>
      <c r="RUA44" s="322"/>
      <c r="RUB44" s="170"/>
      <c r="RUC44" s="170"/>
      <c r="RUD44" s="323" t="s">
        <v>20</v>
      </c>
      <c r="RUE44" s="324">
        <v>0.4</v>
      </c>
      <c r="RUF44" s="321" t="s">
        <v>726</v>
      </c>
      <c r="RUG44" s="320" t="s">
        <v>725</v>
      </c>
      <c r="RUH44" s="321" t="s">
        <v>720</v>
      </c>
      <c r="RUI44" s="322"/>
      <c r="RUJ44" s="170"/>
      <c r="RUK44" s="170"/>
      <c r="RUL44" s="323" t="s">
        <v>20</v>
      </c>
      <c r="RUM44" s="324">
        <v>0.4</v>
      </c>
      <c r="RUN44" s="321" t="s">
        <v>726</v>
      </c>
      <c r="RUO44" s="320" t="s">
        <v>725</v>
      </c>
      <c r="RUP44" s="321" t="s">
        <v>720</v>
      </c>
      <c r="RUQ44" s="322"/>
      <c r="RUR44" s="170"/>
      <c r="RUS44" s="170"/>
      <c r="RUT44" s="323" t="s">
        <v>20</v>
      </c>
      <c r="RUU44" s="324">
        <v>0.4</v>
      </c>
      <c r="RUV44" s="321" t="s">
        <v>726</v>
      </c>
      <c r="RUW44" s="320" t="s">
        <v>725</v>
      </c>
      <c r="RUX44" s="321" t="s">
        <v>720</v>
      </c>
      <c r="RUY44" s="322"/>
      <c r="RUZ44" s="170"/>
      <c r="RVA44" s="170"/>
      <c r="RVB44" s="323" t="s">
        <v>20</v>
      </c>
      <c r="RVC44" s="324">
        <v>0.4</v>
      </c>
      <c r="RVD44" s="321" t="s">
        <v>726</v>
      </c>
      <c r="RVE44" s="320" t="s">
        <v>725</v>
      </c>
      <c r="RVF44" s="321" t="s">
        <v>720</v>
      </c>
      <c r="RVG44" s="322"/>
      <c r="RVH44" s="170"/>
      <c r="RVI44" s="170"/>
      <c r="RVJ44" s="323" t="s">
        <v>20</v>
      </c>
      <c r="RVK44" s="324">
        <v>0.4</v>
      </c>
      <c r="RVL44" s="321" t="s">
        <v>726</v>
      </c>
      <c r="RVM44" s="320" t="s">
        <v>725</v>
      </c>
      <c r="RVN44" s="321" t="s">
        <v>720</v>
      </c>
      <c r="RVO44" s="322"/>
      <c r="RVP44" s="170"/>
      <c r="RVQ44" s="170"/>
      <c r="RVR44" s="323" t="s">
        <v>20</v>
      </c>
      <c r="RVS44" s="324">
        <v>0.4</v>
      </c>
      <c r="RVT44" s="321" t="s">
        <v>726</v>
      </c>
      <c r="RVU44" s="320" t="s">
        <v>725</v>
      </c>
      <c r="RVV44" s="321" t="s">
        <v>720</v>
      </c>
      <c r="RVW44" s="322"/>
      <c r="RVX44" s="170"/>
      <c r="RVY44" s="170"/>
      <c r="RVZ44" s="323" t="s">
        <v>20</v>
      </c>
      <c r="RWA44" s="324">
        <v>0.4</v>
      </c>
      <c r="RWB44" s="321" t="s">
        <v>726</v>
      </c>
      <c r="RWC44" s="320" t="s">
        <v>725</v>
      </c>
      <c r="RWD44" s="321" t="s">
        <v>720</v>
      </c>
      <c r="RWE44" s="322"/>
      <c r="RWF44" s="170"/>
      <c r="RWG44" s="170"/>
      <c r="RWH44" s="323" t="s">
        <v>20</v>
      </c>
      <c r="RWI44" s="324">
        <v>0.4</v>
      </c>
      <c r="RWJ44" s="321" t="s">
        <v>726</v>
      </c>
      <c r="RWK44" s="320" t="s">
        <v>725</v>
      </c>
      <c r="RWL44" s="321" t="s">
        <v>720</v>
      </c>
      <c r="RWM44" s="322"/>
      <c r="RWN44" s="170"/>
      <c r="RWO44" s="170"/>
      <c r="RWP44" s="323" t="s">
        <v>20</v>
      </c>
      <c r="RWQ44" s="324">
        <v>0.4</v>
      </c>
      <c r="RWR44" s="321" t="s">
        <v>726</v>
      </c>
      <c r="RWS44" s="320" t="s">
        <v>725</v>
      </c>
      <c r="RWT44" s="321" t="s">
        <v>720</v>
      </c>
      <c r="RWU44" s="322"/>
      <c r="RWV44" s="170"/>
      <c r="RWW44" s="170"/>
      <c r="RWX44" s="323" t="s">
        <v>20</v>
      </c>
      <c r="RWY44" s="324">
        <v>0.4</v>
      </c>
      <c r="RWZ44" s="321" t="s">
        <v>726</v>
      </c>
      <c r="RXA44" s="320" t="s">
        <v>725</v>
      </c>
      <c r="RXB44" s="321" t="s">
        <v>720</v>
      </c>
      <c r="RXC44" s="322"/>
      <c r="RXD44" s="170"/>
      <c r="RXE44" s="170"/>
      <c r="RXF44" s="323" t="s">
        <v>20</v>
      </c>
      <c r="RXG44" s="324">
        <v>0.4</v>
      </c>
      <c r="RXH44" s="321" t="s">
        <v>726</v>
      </c>
      <c r="RXI44" s="320" t="s">
        <v>725</v>
      </c>
      <c r="RXJ44" s="321" t="s">
        <v>720</v>
      </c>
      <c r="RXK44" s="322"/>
      <c r="RXL44" s="170"/>
      <c r="RXM44" s="170"/>
      <c r="RXN44" s="323" t="s">
        <v>20</v>
      </c>
      <c r="RXO44" s="324">
        <v>0.4</v>
      </c>
      <c r="RXP44" s="321" t="s">
        <v>726</v>
      </c>
      <c r="RXQ44" s="320" t="s">
        <v>725</v>
      </c>
      <c r="RXR44" s="321" t="s">
        <v>720</v>
      </c>
      <c r="RXS44" s="322"/>
      <c r="RXT44" s="170"/>
      <c r="RXU44" s="170"/>
      <c r="RXV44" s="323" t="s">
        <v>20</v>
      </c>
      <c r="RXW44" s="324">
        <v>0.4</v>
      </c>
      <c r="RXX44" s="321" t="s">
        <v>726</v>
      </c>
      <c r="RXY44" s="320" t="s">
        <v>725</v>
      </c>
      <c r="RXZ44" s="321" t="s">
        <v>720</v>
      </c>
      <c r="RYA44" s="322"/>
      <c r="RYB44" s="170"/>
      <c r="RYC44" s="170"/>
      <c r="RYD44" s="323" t="s">
        <v>20</v>
      </c>
      <c r="RYE44" s="324">
        <v>0.4</v>
      </c>
      <c r="RYF44" s="321" t="s">
        <v>726</v>
      </c>
      <c r="RYG44" s="320" t="s">
        <v>725</v>
      </c>
      <c r="RYH44" s="321" t="s">
        <v>720</v>
      </c>
      <c r="RYI44" s="322"/>
      <c r="RYJ44" s="170"/>
      <c r="RYK44" s="170"/>
      <c r="RYL44" s="323" t="s">
        <v>20</v>
      </c>
      <c r="RYM44" s="324">
        <v>0.4</v>
      </c>
      <c r="RYN44" s="321" t="s">
        <v>726</v>
      </c>
      <c r="RYO44" s="320" t="s">
        <v>725</v>
      </c>
      <c r="RYP44" s="321" t="s">
        <v>720</v>
      </c>
      <c r="RYQ44" s="322"/>
      <c r="RYR44" s="170"/>
      <c r="RYS44" s="170"/>
      <c r="RYT44" s="323" t="s">
        <v>20</v>
      </c>
      <c r="RYU44" s="324">
        <v>0.4</v>
      </c>
      <c r="RYV44" s="321" t="s">
        <v>726</v>
      </c>
      <c r="RYW44" s="320" t="s">
        <v>725</v>
      </c>
      <c r="RYX44" s="321" t="s">
        <v>720</v>
      </c>
      <c r="RYY44" s="322"/>
      <c r="RYZ44" s="170"/>
      <c r="RZA44" s="170"/>
      <c r="RZB44" s="323" t="s">
        <v>20</v>
      </c>
      <c r="RZC44" s="324">
        <v>0.4</v>
      </c>
      <c r="RZD44" s="321" t="s">
        <v>726</v>
      </c>
      <c r="RZE44" s="320" t="s">
        <v>725</v>
      </c>
      <c r="RZF44" s="321" t="s">
        <v>720</v>
      </c>
      <c r="RZG44" s="322"/>
      <c r="RZH44" s="170"/>
      <c r="RZI44" s="170"/>
      <c r="RZJ44" s="323" t="s">
        <v>20</v>
      </c>
      <c r="RZK44" s="324">
        <v>0.4</v>
      </c>
      <c r="RZL44" s="321" t="s">
        <v>726</v>
      </c>
      <c r="RZM44" s="320" t="s">
        <v>725</v>
      </c>
      <c r="RZN44" s="321" t="s">
        <v>720</v>
      </c>
      <c r="RZO44" s="322"/>
      <c r="RZP44" s="170"/>
      <c r="RZQ44" s="170"/>
      <c r="RZR44" s="323" t="s">
        <v>20</v>
      </c>
      <c r="RZS44" s="324">
        <v>0.4</v>
      </c>
      <c r="RZT44" s="321" t="s">
        <v>726</v>
      </c>
      <c r="RZU44" s="320" t="s">
        <v>725</v>
      </c>
      <c r="RZV44" s="321" t="s">
        <v>720</v>
      </c>
      <c r="RZW44" s="322"/>
      <c r="RZX44" s="170"/>
      <c r="RZY44" s="170"/>
      <c r="RZZ44" s="323" t="s">
        <v>20</v>
      </c>
      <c r="SAA44" s="324">
        <v>0.4</v>
      </c>
      <c r="SAB44" s="321" t="s">
        <v>726</v>
      </c>
      <c r="SAC44" s="320" t="s">
        <v>725</v>
      </c>
      <c r="SAD44" s="321" t="s">
        <v>720</v>
      </c>
      <c r="SAE44" s="322"/>
      <c r="SAF44" s="170"/>
      <c r="SAG44" s="170"/>
      <c r="SAH44" s="323" t="s">
        <v>20</v>
      </c>
      <c r="SAI44" s="324">
        <v>0.4</v>
      </c>
      <c r="SAJ44" s="321" t="s">
        <v>726</v>
      </c>
      <c r="SAK44" s="320" t="s">
        <v>725</v>
      </c>
      <c r="SAL44" s="321" t="s">
        <v>720</v>
      </c>
      <c r="SAM44" s="322"/>
      <c r="SAN44" s="170"/>
      <c r="SAO44" s="170"/>
      <c r="SAP44" s="323" t="s">
        <v>20</v>
      </c>
      <c r="SAQ44" s="324">
        <v>0.4</v>
      </c>
      <c r="SAR44" s="321" t="s">
        <v>726</v>
      </c>
      <c r="SAS44" s="320" t="s">
        <v>725</v>
      </c>
      <c r="SAT44" s="321" t="s">
        <v>720</v>
      </c>
      <c r="SAU44" s="322"/>
      <c r="SAV44" s="170"/>
      <c r="SAW44" s="170"/>
      <c r="SAX44" s="323" t="s">
        <v>20</v>
      </c>
      <c r="SAY44" s="324">
        <v>0.4</v>
      </c>
      <c r="SAZ44" s="321" t="s">
        <v>726</v>
      </c>
      <c r="SBA44" s="320" t="s">
        <v>725</v>
      </c>
      <c r="SBB44" s="321" t="s">
        <v>720</v>
      </c>
      <c r="SBC44" s="322"/>
      <c r="SBD44" s="170"/>
      <c r="SBE44" s="170"/>
      <c r="SBF44" s="323" t="s">
        <v>20</v>
      </c>
      <c r="SBG44" s="324">
        <v>0.4</v>
      </c>
      <c r="SBH44" s="321" t="s">
        <v>726</v>
      </c>
      <c r="SBI44" s="320" t="s">
        <v>725</v>
      </c>
      <c r="SBJ44" s="321" t="s">
        <v>720</v>
      </c>
      <c r="SBK44" s="322"/>
      <c r="SBL44" s="170"/>
      <c r="SBM44" s="170"/>
      <c r="SBN44" s="323" t="s">
        <v>20</v>
      </c>
      <c r="SBO44" s="324">
        <v>0.4</v>
      </c>
      <c r="SBP44" s="321" t="s">
        <v>726</v>
      </c>
      <c r="SBQ44" s="320" t="s">
        <v>725</v>
      </c>
      <c r="SBR44" s="321" t="s">
        <v>720</v>
      </c>
      <c r="SBS44" s="322"/>
      <c r="SBT44" s="170"/>
      <c r="SBU44" s="170"/>
      <c r="SBV44" s="323" t="s">
        <v>20</v>
      </c>
      <c r="SBW44" s="324">
        <v>0.4</v>
      </c>
      <c r="SBX44" s="321" t="s">
        <v>726</v>
      </c>
      <c r="SBY44" s="320" t="s">
        <v>725</v>
      </c>
      <c r="SBZ44" s="321" t="s">
        <v>720</v>
      </c>
      <c r="SCA44" s="322"/>
      <c r="SCB44" s="170"/>
      <c r="SCC44" s="170"/>
      <c r="SCD44" s="323" t="s">
        <v>20</v>
      </c>
      <c r="SCE44" s="324">
        <v>0.4</v>
      </c>
      <c r="SCF44" s="321" t="s">
        <v>726</v>
      </c>
      <c r="SCG44" s="320" t="s">
        <v>725</v>
      </c>
      <c r="SCH44" s="321" t="s">
        <v>720</v>
      </c>
      <c r="SCI44" s="322"/>
      <c r="SCJ44" s="170"/>
      <c r="SCK44" s="170"/>
      <c r="SCL44" s="323" t="s">
        <v>20</v>
      </c>
      <c r="SCM44" s="324">
        <v>0.4</v>
      </c>
      <c r="SCN44" s="321" t="s">
        <v>726</v>
      </c>
      <c r="SCO44" s="320" t="s">
        <v>725</v>
      </c>
      <c r="SCP44" s="321" t="s">
        <v>720</v>
      </c>
      <c r="SCQ44" s="322"/>
      <c r="SCR44" s="170"/>
      <c r="SCS44" s="170"/>
      <c r="SCT44" s="323" t="s">
        <v>20</v>
      </c>
      <c r="SCU44" s="324">
        <v>0.4</v>
      </c>
      <c r="SCV44" s="321" t="s">
        <v>726</v>
      </c>
      <c r="SCW44" s="320" t="s">
        <v>725</v>
      </c>
      <c r="SCX44" s="321" t="s">
        <v>720</v>
      </c>
      <c r="SCY44" s="322"/>
      <c r="SCZ44" s="170"/>
      <c r="SDA44" s="170"/>
      <c r="SDB44" s="323" t="s">
        <v>20</v>
      </c>
      <c r="SDC44" s="324">
        <v>0.4</v>
      </c>
      <c r="SDD44" s="321" t="s">
        <v>726</v>
      </c>
      <c r="SDE44" s="320" t="s">
        <v>725</v>
      </c>
      <c r="SDF44" s="321" t="s">
        <v>720</v>
      </c>
      <c r="SDG44" s="322"/>
      <c r="SDH44" s="170"/>
      <c r="SDI44" s="170"/>
      <c r="SDJ44" s="323" t="s">
        <v>20</v>
      </c>
      <c r="SDK44" s="324">
        <v>0.4</v>
      </c>
      <c r="SDL44" s="321" t="s">
        <v>726</v>
      </c>
      <c r="SDM44" s="320" t="s">
        <v>725</v>
      </c>
      <c r="SDN44" s="321" t="s">
        <v>720</v>
      </c>
      <c r="SDO44" s="322"/>
      <c r="SDP44" s="170"/>
      <c r="SDQ44" s="170"/>
      <c r="SDR44" s="323" t="s">
        <v>20</v>
      </c>
      <c r="SDS44" s="324">
        <v>0.4</v>
      </c>
      <c r="SDT44" s="321" t="s">
        <v>726</v>
      </c>
      <c r="SDU44" s="320" t="s">
        <v>725</v>
      </c>
      <c r="SDV44" s="321" t="s">
        <v>720</v>
      </c>
      <c r="SDW44" s="322"/>
      <c r="SDX44" s="170"/>
      <c r="SDY44" s="170"/>
      <c r="SDZ44" s="323" t="s">
        <v>20</v>
      </c>
      <c r="SEA44" s="324">
        <v>0.4</v>
      </c>
      <c r="SEB44" s="321" t="s">
        <v>726</v>
      </c>
      <c r="SEC44" s="320" t="s">
        <v>725</v>
      </c>
      <c r="SED44" s="321" t="s">
        <v>720</v>
      </c>
      <c r="SEE44" s="322"/>
      <c r="SEF44" s="170"/>
      <c r="SEG44" s="170"/>
      <c r="SEH44" s="323" t="s">
        <v>20</v>
      </c>
      <c r="SEI44" s="324">
        <v>0.4</v>
      </c>
      <c r="SEJ44" s="321" t="s">
        <v>726</v>
      </c>
      <c r="SEK44" s="320" t="s">
        <v>725</v>
      </c>
      <c r="SEL44" s="321" t="s">
        <v>720</v>
      </c>
      <c r="SEM44" s="322"/>
      <c r="SEN44" s="170"/>
      <c r="SEO44" s="170"/>
      <c r="SEP44" s="323" t="s">
        <v>20</v>
      </c>
      <c r="SEQ44" s="324">
        <v>0.4</v>
      </c>
      <c r="SER44" s="321" t="s">
        <v>726</v>
      </c>
      <c r="SES44" s="320" t="s">
        <v>725</v>
      </c>
      <c r="SET44" s="321" t="s">
        <v>720</v>
      </c>
      <c r="SEU44" s="322"/>
      <c r="SEV44" s="170"/>
      <c r="SEW44" s="170"/>
      <c r="SEX44" s="323" t="s">
        <v>20</v>
      </c>
      <c r="SEY44" s="324">
        <v>0.4</v>
      </c>
      <c r="SEZ44" s="321" t="s">
        <v>726</v>
      </c>
      <c r="SFA44" s="320" t="s">
        <v>725</v>
      </c>
      <c r="SFB44" s="321" t="s">
        <v>720</v>
      </c>
      <c r="SFC44" s="322"/>
      <c r="SFD44" s="170"/>
      <c r="SFE44" s="170"/>
      <c r="SFF44" s="323" t="s">
        <v>20</v>
      </c>
      <c r="SFG44" s="324">
        <v>0.4</v>
      </c>
      <c r="SFH44" s="321" t="s">
        <v>726</v>
      </c>
      <c r="SFI44" s="320" t="s">
        <v>725</v>
      </c>
      <c r="SFJ44" s="321" t="s">
        <v>720</v>
      </c>
      <c r="SFK44" s="322"/>
      <c r="SFL44" s="170"/>
      <c r="SFM44" s="170"/>
      <c r="SFN44" s="323" t="s">
        <v>20</v>
      </c>
      <c r="SFO44" s="324">
        <v>0.4</v>
      </c>
      <c r="SFP44" s="321" t="s">
        <v>726</v>
      </c>
      <c r="SFQ44" s="320" t="s">
        <v>725</v>
      </c>
      <c r="SFR44" s="321" t="s">
        <v>720</v>
      </c>
      <c r="SFS44" s="322"/>
      <c r="SFT44" s="170"/>
      <c r="SFU44" s="170"/>
      <c r="SFV44" s="323" t="s">
        <v>20</v>
      </c>
      <c r="SFW44" s="324">
        <v>0.4</v>
      </c>
      <c r="SFX44" s="321" t="s">
        <v>726</v>
      </c>
      <c r="SFY44" s="320" t="s">
        <v>725</v>
      </c>
      <c r="SFZ44" s="321" t="s">
        <v>720</v>
      </c>
      <c r="SGA44" s="322"/>
      <c r="SGB44" s="170"/>
      <c r="SGC44" s="170"/>
      <c r="SGD44" s="323" t="s">
        <v>20</v>
      </c>
      <c r="SGE44" s="324">
        <v>0.4</v>
      </c>
      <c r="SGF44" s="321" t="s">
        <v>726</v>
      </c>
      <c r="SGG44" s="320" t="s">
        <v>725</v>
      </c>
      <c r="SGH44" s="321" t="s">
        <v>720</v>
      </c>
      <c r="SGI44" s="322"/>
      <c r="SGJ44" s="170"/>
      <c r="SGK44" s="170"/>
      <c r="SGL44" s="323" t="s">
        <v>20</v>
      </c>
      <c r="SGM44" s="324">
        <v>0.4</v>
      </c>
      <c r="SGN44" s="321" t="s">
        <v>726</v>
      </c>
      <c r="SGO44" s="320" t="s">
        <v>725</v>
      </c>
      <c r="SGP44" s="321" t="s">
        <v>720</v>
      </c>
      <c r="SGQ44" s="322"/>
      <c r="SGR44" s="170"/>
      <c r="SGS44" s="170"/>
      <c r="SGT44" s="323" t="s">
        <v>20</v>
      </c>
      <c r="SGU44" s="324">
        <v>0.4</v>
      </c>
      <c r="SGV44" s="321" t="s">
        <v>726</v>
      </c>
      <c r="SGW44" s="320" t="s">
        <v>725</v>
      </c>
      <c r="SGX44" s="321" t="s">
        <v>720</v>
      </c>
      <c r="SGY44" s="322"/>
      <c r="SGZ44" s="170"/>
      <c r="SHA44" s="170"/>
      <c r="SHB44" s="323" t="s">
        <v>20</v>
      </c>
      <c r="SHC44" s="324">
        <v>0.4</v>
      </c>
      <c r="SHD44" s="321" t="s">
        <v>726</v>
      </c>
      <c r="SHE44" s="320" t="s">
        <v>725</v>
      </c>
      <c r="SHF44" s="321" t="s">
        <v>720</v>
      </c>
      <c r="SHG44" s="322"/>
      <c r="SHH44" s="170"/>
      <c r="SHI44" s="170"/>
      <c r="SHJ44" s="323" t="s">
        <v>20</v>
      </c>
      <c r="SHK44" s="324">
        <v>0.4</v>
      </c>
      <c r="SHL44" s="321" t="s">
        <v>726</v>
      </c>
      <c r="SHM44" s="320" t="s">
        <v>725</v>
      </c>
      <c r="SHN44" s="321" t="s">
        <v>720</v>
      </c>
      <c r="SHO44" s="322"/>
      <c r="SHP44" s="170"/>
      <c r="SHQ44" s="170"/>
      <c r="SHR44" s="323" t="s">
        <v>20</v>
      </c>
      <c r="SHS44" s="324">
        <v>0.4</v>
      </c>
      <c r="SHT44" s="321" t="s">
        <v>726</v>
      </c>
      <c r="SHU44" s="320" t="s">
        <v>725</v>
      </c>
      <c r="SHV44" s="321" t="s">
        <v>720</v>
      </c>
      <c r="SHW44" s="322"/>
      <c r="SHX44" s="170"/>
      <c r="SHY44" s="170"/>
      <c r="SHZ44" s="323" t="s">
        <v>20</v>
      </c>
      <c r="SIA44" s="324">
        <v>0.4</v>
      </c>
      <c r="SIB44" s="321" t="s">
        <v>726</v>
      </c>
      <c r="SIC44" s="320" t="s">
        <v>725</v>
      </c>
      <c r="SID44" s="321" t="s">
        <v>720</v>
      </c>
      <c r="SIE44" s="322"/>
      <c r="SIF44" s="170"/>
      <c r="SIG44" s="170"/>
      <c r="SIH44" s="323" t="s">
        <v>20</v>
      </c>
      <c r="SII44" s="324">
        <v>0.4</v>
      </c>
      <c r="SIJ44" s="321" t="s">
        <v>726</v>
      </c>
      <c r="SIK44" s="320" t="s">
        <v>725</v>
      </c>
      <c r="SIL44" s="321" t="s">
        <v>720</v>
      </c>
      <c r="SIM44" s="322"/>
      <c r="SIN44" s="170"/>
      <c r="SIO44" s="170"/>
      <c r="SIP44" s="323" t="s">
        <v>20</v>
      </c>
      <c r="SIQ44" s="324">
        <v>0.4</v>
      </c>
      <c r="SIR44" s="321" t="s">
        <v>726</v>
      </c>
      <c r="SIS44" s="320" t="s">
        <v>725</v>
      </c>
      <c r="SIT44" s="321" t="s">
        <v>720</v>
      </c>
      <c r="SIU44" s="322"/>
      <c r="SIV44" s="170"/>
      <c r="SIW44" s="170"/>
      <c r="SIX44" s="323" t="s">
        <v>20</v>
      </c>
      <c r="SIY44" s="324">
        <v>0.4</v>
      </c>
      <c r="SIZ44" s="321" t="s">
        <v>726</v>
      </c>
      <c r="SJA44" s="320" t="s">
        <v>725</v>
      </c>
      <c r="SJB44" s="321" t="s">
        <v>720</v>
      </c>
      <c r="SJC44" s="322"/>
      <c r="SJD44" s="170"/>
      <c r="SJE44" s="170"/>
      <c r="SJF44" s="323" t="s">
        <v>20</v>
      </c>
      <c r="SJG44" s="324">
        <v>0.4</v>
      </c>
      <c r="SJH44" s="321" t="s">
        <v>726</v>
      </c>
      <c r="SJI44" s="320" t="s">
        <v>725</v>
      </c>
      <c r="SJJ44" s="321" t="s">
        <v>720</v>
      </c>
      <c r="SJK44" s="322"/>
      <c r="SJL44" s="170"/>
      <c r="SJM44" s="170"/>
      <c r="SJN44" s="323" t="s">
        <v>20</v>
      </c>
      <c r="SJO44" s="324">
        <v>0.4</v>
      </c>
      <c r="SJP44" s="321" t="s">
        <v>726</v>
      </c>
      <c r="SJQ44" s="320" t="s">
        <v>725</v>
      </c>
      <c r="SJR44" s="321" t="s">
        <v>720</v>
      </c>
      <c r="SJS44" s="322"/>
      <c r="SJT44" s="170"/>
      <c r="SJU44" s="170"/>
      <c r="SJV44" s="323" t="s">
        <v>20</v>
      </c>
      <c r="SJW44" s="324">
        <v>0.4</v>
      </c>
      <c r="SJX44" s="321" t="s">
        <v>726</v>
      </c>
      <c r="SJY44" s="320" t="s">
        <v>725</v>
      </c>
      <c r="SJZ44" s="321" t="s">
        <v>720</v>
      </c>
      <c r="SKA44" s="322"/>
      <c r="SKB44" s="170"/>
      <c r="SKC44" s="170"/>
      <c r="SKD44" s="323" t="s">
        <v>20</v>
      </c>
      <c r="SKE44" s="324">
        <v>0.4</v>
      </c>
      <c r="SKF44" s="321" t="s">
        <v>726</v>
      </c>
      <c r="SKG44" s="320" t="s">
        <v>725</v>
      </c>
      <c r="SKH44" s="321" t="s">
        <v>720</v>
      </c>
      <c r="SKI44" s="322"/>
      <c r="SKJ44" s="170"/>
      <c r="SKK44" s="170"/>
      <c r="SKL44" s="323" t="s">
        <v>20</v>
      </c>
      <c r="SKM44" s="324">
        <v>0.4</v>
      </c>
      <c r="SKN44" s="321" t="s">
        <v>726</v>
      </c>
      <c r="SKO44" s="320" t="s">
        <v>725</v>
      </c>
      <c r="SKP44" s="321" t="s">
        <v>720</v>
      </c>
      <c r="SKQ44" s="322"/>
      <c r="SKR44" s="170"/>
      <c r="SKS44" s="170"/>
      <c r="SKT44" s="323" t="s">
        <v>20</v>
      </c>
      <c r="SKU44" s="324">
        <v>0.4</v>
      </c>
      <c r="SKV44" s="321" t="s">
        <v>726</v>
      </c>
      <c r="SKW44" s="320" t="s">
        <v>725</v>
      </c>
      <c r="SKX44" s="321" t="s">
        <v>720</v>
      </c>
      <c r="SKY44" s="322"/>
      <c r="SKZ44" s="170"/>
      <c r="SLA44" s="170"/>
      <c r="SLB44" s="323" t="s">
        <v>20</v>
      </c>
      <c r="SLC44" s="324">
        <v>0.4</v>
      </c>
      <c r="SLD44" s="321" t="s">
        <v>726</v>
      </c>
      <c r="SLE44" s="320" t="s">
        <v>725</v>
      </c>
      <c r="SLF44" s="321" t="s">
        <v>720</v>
      </c>
      <c r="SLG44" s="322"/>
      <c r="SLH44" s="170"/>
      <c r="SLI44" s="170"/>
      <c r="SLJ44" s="323" t="s">
        <v>20</v>
      </c>
      <c r="SLK44" s="324">
        <v>0.4</v>
      </c>
      <c r="SLL44" s="321" t="s">
        <v>726</v>
      </c>
      <c r="SLM44" s="320" t="s">
        <v>725</v>
      </c>
      <c r="SLN44" s="321" t="s">
        <v>720</v>
      </c>
      <c r="SLO44" s="322"/>
      <c r="SLP44" s="170"/>
      <c r="SLQ44" s="170"/>
      <c r="SLR44" s="323" t="s">
        <v>20</v>
      </c>
      <c r="SLS44" s="324">
        <v>0.4</v>
      </c>
      <c r="SLT44" s="321" t="s">
        <v>726</v>
      </c>
      <c r="SLU44" s="320" t="s">
        <v>725</v>
      </c>
      <c r="SLV44" s="321" t="s">
        <v>720</v>
      </c>
      <c r="SLW44" s="322"/>
      <c r="SLX44" s="170"/>
      <c r="SLY44" s="170"/>
      <c r="SLZ44" s="323" t="s">
        <v>20</v>
      </c>
      <c r="SMA44" s="324">
        <v>0.4</v>
      </c>
      <c r="SMB44" s="321" t="s">
        <v>726</v>
      </c>
      <c r="SMC44" s="320" t="s">
        <v>725</v>
      </c>
      <c r="SMD44" s="321" t="s">
        <v>720</v>
      </c>
      <c r="SME44" s="322"/>
      <c r="SMF44" s="170"/>
      <c r="SMG44" s="170"/>
      <c r="SMH44" s="323" t="s">
        <v>20</v>
      </c>
      <c r="SMI44" s="324">
        <v>0.4</v>
      </c>
      <c r="SMJ44" s="321" t="s">
        <v>726</v>
      </c>
      <c r="SMK44" s="320" t="s">
        <v>725</v>
      </c>
      <c r="SML44" s="321" t="s">
        <v>720</v>
      </c>
      <c r="SMM44" s="322"/>
      <c r="SMN44" s="170"/>
      <c r="SMO44" s="170"/>
      <c r="SMP44" s="323" t="s">
        <v>20</v>
      </c>
      <c r="SMQ44" s="324">
        <v>0.4</v>
      </c>
      <c r="SMR44" s="321" t="s">
        <v>726</v>
      </c>
      <c r="SMS44" s="320" t="s">
        <v>725</v>
      </c>
      <c r="SMT44" s="321" t="s">
        <v>720</v>
      </c>
      <c r="SMU44" s="322"/>
      <c r="SMV44" s="170"/>
      <c r="SMW44" s="170"/>
      <c r="SMX44" s="323" t="s">
        <v>20</v>
      </c>
      <c r="SMY44" s="324">
        <v>0.4</v>
      </c>
      <c r="SMZ44" s="321" t="s">
        <v>726</v>
      </c>
      <c r="SNA44" s="320" t="s">
        <v>725</v>
      </c>
      <c r="SNB44" s="321" t="s">
        <v>720</v>
      </c>
      <c r="SNC44" s="322"/>
      <c r="SND44" s="170"/>
      <c r="SNE44" s="170"/>
      <c r="SNF44" s="323" t="s">
        <v>20</v>
      </c>
      <c r="SNG44" s="324">
        <v>0.4</v>
      </c>
      <c r="SNH44" s="321" t="s">
        <v>726</v>
      </c>
      <c r="SNI44" s="320" t="s">
        <v>725</v>
      </c>
      <c r="SNJ44" s="321" t="s">
        <v>720</v>
      </c>
      <c r="SNK44" s="322"/>
      <c r="SNL44" s="170"/>
      <c r="SNM44" s="170"/>
      <c r="SNN44" s="323" t="s">
        <v>20</v>
      </c>
      <c r="SNO44" s="324">
        <v>0.4</v>
      </c>
      <c r="SNP44" s="321" t="s">
        <v>726</v>
      </c>
      <c r="SNQ44" s="320" t="s">
        <v>725</v>
      </c>
      <c r="SNR44" s="321" t="s">
        <v>720</v>
      </c>
      <c r="SNS44" s="322"/>
      <c r="SNT44" s="170"/>
      <c r="SNU44" s="170"/>
      <c r="SNV44" s="323" t="s">
        <v>20</v>
      </c>
      <c r="SNW44" s="324">
        <v>0.4</v>
      </c>
      <c r="SNX44" s="321" t="s">
        <v>726</v>
      </c>
      <c r="SNY44" s="320" t="s">
        <v>725</v>
      </c>
      <c r="SNZ44" s="321" t="s">
        <v>720</v>
      </c>
      <c r="SOA44" s="322"/>
      <c r="SOB44" s="170"/>
      <c r="SOC44" s="170"/>
      <c r="SOD44" s="323" t="s">
        <v>20</v>
      </c>
      <c r="SOE44" s="324">
        <v>0.4</v>
      </c>
      <c r="SOF44" s="321" t="s">
        <v>726</v>
      </c>
      <c r="SOG44" s="320" t="s">
        <v>725</v>
      </c>
      <c r="SOH44" s="321" t="s">
        <v>720</v>
      </c>
      <c r="SOI44" s="322"/>
      <c r="SOJ44" s="170"/>
      <c r="SOK44" s="170"/>
      <c r="SOL44" s="323" t="s">
        <v>20</v>
      </c>
      <c r="SOM44" s="324">
        <v>0.4</v>
      </c>
      <c r="SON44" s="321" t="s">
        <v>726</v>
      </c>
      <c r="SOO44" s="320" t="s">
        <v>725</v>
      </c>
      <c r="SOP44" s="321" t="s">
        <v>720</v>
      </c>
      <c r="SOQ44" s="322"/>
      <c r="SOR44" s="170"/>
      <c r="SOS44" s="170"/>
      <c r="SOT44" s="323" t="s">
        <v>20</v>
      </c>
      <c r="SOU44" s="324">
        <v>0.4</v>
      </c>
      <c r="SOV44" s="321" t="s">
        <v>726</v>
      </c>
      <c r="SOW44" s="320" t="s">
        <v>725</v>
      </c>
      <c r="SOX44" s="321" t="s">
        <v>720</v>
      </c>
      <c r="SOY44" s="322"/>
      <c r="SOZ44" s="170"/>
      <c r="SPA44" s="170"/>
      <c r="SPB44" s="323" t="s">
        <v>20</v>
      </c>
      <c r="SPC44" s="324">
        <v>0.4</v>
      </c>
      <c r="SPD44" s="321" t="s">
        <v>726</v>
      </c>
      <c r="SPE44" s="320" t="s">
        <v>725</v>
      </c>
      <c r="SPF44" s="321" t="s">
        <v>720</v>
      </c>
      <c r="SPG44" s="322"/>
      <c r="SPH44" s="170"/>
      <c r="SPI44" s="170"/>
      <c r="SPJ44" s="323" t="s">
        <v>20</v>
      </c>
      <c r="SPK44" s="324">
        <v>0.4</v>
      </c>
      <c r="SPL44" s="321" t="s">
        <v>726</v>
      </c>
      <c r="SPM44" s="320" t="s">
        <v>725</v>
      </c>
      <c r="SPN44" s="321" t="s">
        <v>720</v>
      </c>
      <c r="SPO44" s="322"/>
      <c r="SPP44" s="170"/>
      <c r="SPQ44" s="170"/>
      <c r="SPR44" s="323" t="s">
        <v>20</v>
      </c>
      <c r="SPS44" s="324">
        <v>0.4</v>
      </c>
      <c r="SPT44" s="321" t="s">
        <v>726</v>
      </c>
      <c r="SPU44" s="320" t="s">
        <v>725</v>
      </c>
      <c r="SPV44" s="321" t="s">
        <v>720</v>
      </c>
      <c r="SPW44" s="322"/>
      <c r="SPX44" s="170"/>
      <c r="SPY44" s="170"/>
      <c r="SPZ44" s="323" t="s">
        <v>20</v>
      </c>
      <c r="SQA44" s="324">
        <v>0.4</v>
      </c>
      <c r="SQB44" s="321" t="s">
        <v>726</v>
      </c>
      <c r="SQC44" s="320" t="s">
        <v>725</v>
      </c>
      <c r="SQD44" s="321" t="s">
        <v>720</v>
      </c>
      <c r="SQE44" s="322"/>
      <c r="SQF44" s="170"/>
      <c r="SQG44" s="170"/>
      <c r="SQH44" s="323" t="s">
        <v>20</v>
      </c>
      <c r="SQI44" s="324">
        <v>0.4</v>
      </c>
      <c r="SQJ44" s="321" t="s">
        <v>726</v>
      </c>
      <c r="SQK44" s="320" t="s">
        <v>725</v>
      </c>
      <c r="SQL44" s="321" t="s">
        <v>720</v>
      </c>
      <c r="SQM44" s="322"/>
      <c r="SQN44" s="170"/>
      <c r="SQO44" s="170"/>
      <c r="SQP44" s="323" t="s">
        <v>20</v>
      </c>
      <c r="SQQ44" s="324">
        <v>0.4</v>
      </c>
      <c r="SQR44" s="321" t="s">
        <v>726</v>
      </c>
      <c r="SQS44" s="320" t="s">
        <v>725</v>
      </c>
      <c r="SQT44" s="321" t="s">
        <v>720</v>
      </c>
      <c r="SQU44" s="322"/>
      <c r="SQV44" s="170"/>
      <c r="SQW44" s="170"/>
      <c r="SQX44" s="323" t="s">
        <v>20</v>
      </c>
      <c r="SQY44" s="324">
        <v>0.4</v>
      </c>
      <c r="SQZ44" s="321" t="s">
        <v>726</v>
      </c>
      <c r="SRA44" s="320" t="s">
        <v>725</v>
      </c>
      <c r="SRB44" s="321" t="s">
        <v>720</v>
      </c>
      <c r="SRC44" s="322"/>
      <c r="SRD44" s="170"/>
      <c r="SRE44" s="170"/>
      <c r="SRF44" s="323" t="s">
        <v>20</v>
      </c>
      <c r="SRG44" s="324">
        <v>0.4</v>
      </c>
      <c r="SRH44" s="321" t="s">
        <v>726</v>
      </c>
      <c r="SRI44" s="320" t="s">
        <v>725</v>
      </c>
      <c r="SRJ44" s="321" t="s">
        <v>720</v>
      </c>
      <c r="SRK44" s="322"/>
      <c r="SRL44" s="170"/>
      <c r="SRM44" s="170"/>
      <c r="SRN44" s="323" t="s">
        <v>20</v>
      </c>
      <c r="SRO44" s="324">
        <v>0.4</v>
      </c>
      <c r="SRP44" s="321" t="s">
        <v>726</v>
      </c>
      <c r="SRQ44" s="320" t="s">
        <v>725</v>
      </c>
      <c r="SRR44" s="321" t="s">
        <v>720</v>
      </c>
      <c r="SRS44" s="322"/>
      <c r="SRT44" s="170"/>
      <c r="SRU44" s="170"/>
      <c r="SRV44" s="323" t="s">
        <v>20</v>
      </c>
      <c r="SRW44" s="324">
        <v>0.4</v>
      </c>
      <c r="SRX44" s="321" t="s">
        <v>726</v>
      </c>
      <c r="SRY44" s="320" t="s">
        <v>725</v>
      </c>
      <c r="SRZ44" s="321" t="s">
        <v>720</v>
      </c>
      <c r="SSA44" s="322"/>
      <c r="SSB44" s="170"/>
      <c r="SSC44" s="170"/>
      <c r="SSD44" s="323" t="s">
        <v>20</v>
      </c>
      <c r="SSE44" s="324">
        <v>0.4</v>
      </c>
      <c r="SSF44" s="321" t="s">
        <v>726</v>
      </c>
      <c r="SSG44" s="320" t="s">
        <v>725</v>
      </c>
      <c r="SSH44" s="321" t="s">
        <v>720</v>
      </c>
      <c r="SSI44" s="322"/>
      <c r="SSJ44" s="170"/>
      <c r="SSK44" s="170"/>
      <c r="SSL44" s="323" t="s">
        <v>20</v>
      </c>
      <c r="SSM44" s="324">
        <v>0.4</v>
      </c>
      <c r="SSN44" s="321" t="s">
        <v>726</v>
      </c>
      <c r="SSO44" s="320" t="s">
        <v>725</v>
      </c>
      <c r="SSP44" s="321" t="s">
        <v>720</v>
      </c>
      <c r="SSQ44" s="322"/>
      <c r="SSR44" s="170"/>
      <c r="SSS44" s="170"/>
      <c r="SST44" s="323" t="s">
        <v>20</v>
      </c>
      <c r="SSU44" s="324">
        <v>0.4</v>
      </c>
      <c r="SSV44" s="321" t="s">
        <v>726</v>
      </c>
      <c r="SSW44" s="320" t="s">
        <v>725</v>
      </c>
      <c r="SSX44" s="321" t="s">
        <v>720</v>
      </c>
      <c r="SSY44" s="322"/>
      <c r="SSZ44" s="170"/>
      <c r="STA44" s="170"/>
      <c r="STB44" s="323" t="s">
        <v>20</v>
      </c>
      <c r="STC44" s="324">
        <v>0.4</v>
      </c>
      <c r="STD44" s="321" t="s">
        <v>726</v>
      </c>
      <c r="STE44" s="320" t="s">
        <v>725</v>
      </c>
      <c r="STF44" s="321" t="s">
        <v>720</v>
      </c>
      <c r="STG44" s="322"/>
      <c r="STH44" s="170"/>
      <c r="STI44" s="170"/>
      <c r="STJ44" s="323" t="s">
        <v>20</v>
      </c>
      <c r="STK44" s="324">
        <v>0.4</v>
      </c>
      <c r="STL44" s="321" t="s">
        <v>726</v>
      </c>
      <c r="STM44" s="320" t="s">
        <v>725</v>
      </c>
      <c r="STN44" s="321" t="s">
        <v>720</v>
      </c>
      <c r="STO44" s="322"/>
      <c r="STP44" s="170"/>
      <c r="STQ44" s="170"/>
      <c r="STR44" s="323" t="s">
        <v>20</v>
      </c>
      <c r="STS44" s="324">
        <v>0.4</v>
      </c>
      <c r="STT44" s="321" t="s">
        <v>726</v>
      </c>
      <c r="STU44" s="320" t="s">
        <v>725</v>
      </c>
      <c r="STV44" s="321" t="s">
        <v>720</v>
      </c>
      <c r="STW44" s="322"/>
      <c r="STX44" s="170"/>
      <c r="STY44" s="170"/>
      <c r="STZ44" s="323" t="s">
        <v>20</v>
      </c>
      <c r="SUA44" s="324">
        <v>0.4</v>
      </c>
      <c r="SUB44" s="321" t="s">
        <v>726</v>
      </c>
      <c r="SUC44" s="320" t="s">
        <v>725</v>
      </c>
      <c r="SUD44" s="321" t="s">
        <v>720</v>
      </c>
      <c r="SUE44" s="322"/>
      <c r="SUF44" s="170"/>
      <c r="SUG44" s="170"/>
      <c r="SUH44" s="323" t="s">
        <v>20</v>
      </c>
      <c r="SUI44" s="324">
        <v>0.4</v>
      </c>
      <c r="SUJ44" s="321" t="s">
        <v>726</v>
      </c>
      <c r="SUK44" s="320" t="s">
        <v>725</v>
      </c>
      <c r="SUL44" s="321" t="s">
        <v>720</v>
      </c>
      <c r="SUM44" s="322"/>
      <c r="SUN44" s="170"/>
      <c r="SUO44" s="170"/>
      <c r="SUP44" s="323" t="s">
        <v>20</v>
      </c>
      <c r="SUQ44" s="324">
        <v>0.4</v>
      </c>
      <c r="SUR44" s="321" t="s">
        <v>726</v>
      </c>
      <c r="SUS44" s="320" t="s">
        <v>725</v>
      </c>
      <c r="SUT44" s="321" t="s">
        <v>720</v>
      </c>
      <c r="SUU44" s="322"/>
      <c r="SUV44" s="170"/>
      <c r="SUW44" s="170"/>
      <c r="SUX44" s="323" t="s">
        <v>20</v>
      </c>
      <c r="SUY44" s="324">
        <v>0.4</v>
      </c>
      <c r="SUZ44" s="321" t="s">
        <v>726</v>
      </c>
      <c r="SVA44" s="320" t="s">
        <v>725</v>
      </c>
      <c r="SVB44" s="321" t="s">
        <v>720</v>
      </c>
      <c r="SVC44" s="322"/>
      <c r="SVD44" s="170"/>
      <c r="SVE44" s="170"/>
      <c r="SVF44" s="323" t="s">
        <v>20</v>
      </c>
      <c r="SVG44" s="324">
        <v>0.4</v>
      </c>
      <c r="SVH44" s="321" t="s">
        <v>726</v>
      </c>
      <c r="SVI44" s="320" t="s">
        <v>725</v>
      </c>
      <c r="SVJ44" s="321" t="s">
        <v>720</v>
      </c>
      <c r="SVK44" s="322"/>
      <c r="SVL44" s="170"/>
      <c r="SVM44" s="170"/>
      <c r="SVN44" s="323" t="s">
        <v>20</v>
      </c>
      <c r="SVO44" s="324">
        <v>0.4</v>
      </c>
      <c r="SVP44" s="321" t="s">
        <v>726</v>
      </c>
      <c r="SVQ44" s="320" t="s">
        <v>725</v>
      </c>
      <c r="SVR44" s="321" t="s">
        <v>720</v>
      </c>
      <c r="SVS44" s="322"/>
      <c r="SVT44" s="170"/>
      <c r="SVU44" s="170"/>
      <c r="SVV44" s="323" t="s">
        <v>20</v>
      </c>
      <c r="SVW44" s="324">
        <v>0.4</v>
      </c>
      <c r="SVX44" s="321" t="s">
        <v>726</v>
      </c>
      <c r="SVY44" s="320" t="s">
        <v>725</v>
      </c>
      <c r="SVZ44" s="321" t="s">
        <v>720</v>
      </c>
      <c r="SWA44" s="322"/>
      <c r="SWB44" s="170"/>
      <c r="SWC44" s="170"/>
      <c r="SWD44" s="323" t="s">
        <v>20</v>
      </c>
      <c r="SWE44" s="324">
        <v>0.4</v>
      </c>
      <c r="SWF44" s="321" t="s">
        <v>726</v>
      </c>
      <c r="SWG44" s="320" t="s">
        <v>725</v>
      </c>
      <c r="SWH44" s="321" t="s">
        <v>720</v>
      </c>
      <c r="SWI44" s="322"/>
      <c r="SWJ44" s="170"/>
      <c r="SWK44" s="170"/>
      <c r="SWL44" s="323" t="s">
        <v>20</v>
      </c>
      <c r="SWM44" s="324">
        <v>0.4</v>
      </c>
      <c r="SWN44" s="321" t="s">
        <v>726</v>
      </c>
      <c r="SWO44" s="320" t="s">
        <v>725</v>
      </c>
      <c r="SWP44" s="321" t="s">
        <v>720</v>
      </c>
      <c r="SWQ44" s="322"/>
      <c r="SWR44" s="170"/>
      <c r="SWS44" s="170"/>
      <c r="SWT44" s="323" t="s">
        <v>20</v>
      </c>
      <c r="SWU44" s="324">
        <v>0.4</v>
      </c>
      <c r="SWV44" s="321" t="s">
        <v>726</v>
      </c>
      <c r="SWW44" s="320" t="s">
        <v>725</v>
      </c>
      <c r="SWX44" s="321" t="s">
        <v>720</v>
      </c>
      <c r="SWY44" s="322"/>
      <c r="SWZ44" s="170"/>
      <c r="SXA44" s="170"/>
      <c r="SXB44" s="323" t="s">
        <v>20</v>
      </c>
      <c r="SXC44" s="324">
        <v>0.4</v>
      </c>
      <c r="SXD44" s="321" t="s">
        <v>726</v>
      </c>
      <c r="SXE44" s="320" t="s">
        <v>725</v>
      </c>
      <c r="SXF44" s="321" t="s">
        <v>720</v>
      </c>
      <c r="SXG44" s="322"/>
      <c r="SXH44" s="170"/>
      <c r="SXI44" s="170"/>
      <c r="SXJ44" s="323" t="s">
        <v>20</v>
      </c>
      <c r="SXK44" s="324">
        <v>0.4</v>
      </c>
      <c r="SXL44" s="321" t="s">
        <v>726</v>
      </c>
      <c r="SXM44" s="320" t="s">
        <v>725</v>
      </c>
      <c r="SXN44" s="321" t="s">
        <v>720</v>
      </c>
      <c r="SXO44" s="322"/>
      <c r="SXP44" s="170"/>
      <c r="SXQ44" s="170"/>
      <c r="SXR44" s="323" t="s">
        <v>20</v>
      </c>
      <c r="SXS44" s="324">
        <v>0.4</v>
      </c>
      <c r="SXT44" s="321" t="s">
        <v>726</v>
      </c>
      <c r="SXU44" s="320" t="s">
        <v>725</v>
      </c>
      <c r="SXV44" s="321" t="s">
        <v>720</v>
      </c>
      <c r="SXW44" s="322"/>
      <c r="SXX44" s="170"/>
      <c r="SXY44" s="170"/>
      <c r="SXZ44" s="323" t="s">
        <v>20</v>
      </c>
      <c r="SYA44" s="324">
        <v>0.4</v>
      </c>
      <c r="SYB44" s="321" t="s">
        <v>726</v>
      </c>
      <c r="SYC44" s="320" t="s">
        <v>725</v>
      </c>
      <c r="SYD44" s="321" t="s">
        <v>720</v>
      </c>
      <c r="SYE44" s="322"/>
      <c r="SYF44" s="170"/>
      <c r="SYG44" s="170"/>
      <c r="SYH44" s="323" t="s">
        <v>20</v>
      </c>
      <c r="SYI44" s="324">
        <v>0.4</v>
      </c>
      <c r="SYJ44" s="321" t="s">
        <v>726</v>
      </c>
      <c r="SYK44" s="320" t="s">
        <v>725</v>
      </c>
      <c r="SYL44" s="321" t="s">
        <v>720</v>
      </c>
      <c r="SYM44" s="322"/>
      <c r="SYN44" s="170"/>
      <c r="SYO44" s="170"/>
      <c r="SYP44" s="323" t="s">
        <v>20</v>
      </c>
      <c r="SYQ44" s="324">
        <v>0.4</v>
      </c>
      <c r="SYR44" s="321" t="s">
        <v>726</v>
      </c>
      <c r="SYS44" s="320" t="s">
        <v>725</v>
      </c>
      <c r="SYT44" s="321" t="s">
        <v>720</v>
      </c>
      <c r="SYU44" s="322"/>
      <c r="SYV44" s="170"/>
      <c r="SYW44" s="170"/>
      <c r="SYX44" s="323" t="s">
        <v>20</v>
      </c>
      <c r="SYY44" s="324">
        <v>0.4</v>
      </c>
      <c r="SYZ44" s="321" t="s">
        <v>726</v>
      </c>
      <c r="SZA44" s="320" t="s">
        <v>725</v>
      </c>
      <c r="SZB44" s="321" t="s">
        <v>720</v>
      </c>
      <c r="SZC44" s="322"/>
      <c r="SZD44" s="170"/>
      <c r="SZE44" s="170"/>
      <c r="SZF44" s="323" t="s">
        <v>20</v>
      </c>
      <c r="SZG44" s="324">
        <v>0.4</v>
      </c>
      <c r="SZH44" s="321" t="s">
        <v>726</v>
      </c>
      <c r="SZI44" s="320" t="s">
        <v>725</v>
      </c>
      <c r="SZJ44" s="321" t="s">
        <v>720</v>
      </c>
      <c r="SZK44" s="322"/>
      <c r="SZL44" s="170"/>
      <c r="SZM44" s="170"/>
      <c r="SZN44" s="323" t="s">
        <v>20</v>
      </c>
      <c r="SZO44" s="324">
        <v>0.4</v>
      </c>
      <c r="SZP44" s="321" t="s">
        <v>726</v>
      </c>
      <c r="SZQ44" s="320" t="s">
        <v>725</v>
      </c>
      <c r="SZR44" s="321" t="s">
        <v>720</v>
      </c>
      <c r="SZS44" s="322"/>
      <c r="SZT44" s="170"/>
      <c r="SZU44" s="170"/>
      <c r="SZV44" s="323" t="s">
        <v>20</v>
      </c>
      <c r="SZW44" s="324">
        <v>0.4</v>
      </c>
      <c r="SZX44" s="321" t="s">
        <v>726</v>
      </c>
      <c r="SZY44" s="320" t="s">
        <v>725</v>
      </c>
      <c r="SZZ44" s="321" t="s">
        <v>720</v>
      </c>
      <c r="TAA44" s="322"/>
      <c r="TAB44" s="170"/>
      <c r="TAC44" s="170"/>
      <c r="TAD44" s="323" t="s">
        <v>20</v>
      </c>
      <c r="TAE44" s="324">
        <v>0.4</v>
      </c>
      <c r="TAF44" s="321" t="s">
        <v>726</v>
      </c>
      <c r="TAG44" s="320" t="s">
        <v>725</v>
      </c>
      <c r="TAH44" s="321" t="s">
        <v>720</v>
      </c>
      <c r="TAI44" s="322"/>
      <c r="TAJ44" s="170"/>
      <c r="TAK44" s="170"/>
      <c r="TAL44" s="323" t="s">
        <v>20</v>
      </c>
      <c r="TAM44" s="324">
        <v>0.4</v>
      </c>
      <c r="TAN44" s="321" t="s">
        <v>726</v>
      </c>
      <c r="TAO44" s="320" t="s">
        <v>725</v>
      </c>
      <c r="TAP44" s="321" t="s">
        <v>720</v>
      </c>
      <c r="TAQ44" s="322"/>
      <c r="TAR44" s="170"/>
      <c r="TAS44" s="170"/>
      <c r="TAT44" s="323" t="s">
        <v>20</v>
      </c>
      <c r="TAU44" s="324">
        <v>0.4</v>
      </c>
      <c r="TAV44" s="321" t="s">
        <v>726</v>
      </c>
      <c r="TAW44" s="320" t="s">
        <v>725</v>
      </c>
      <c r="TAX44" s="321" t="s">
        <v>720</v>
      </c>
      <c r="TAY44" s="322"/>
      <c r="TAZ44" s="170"/>
      <c r="TBA44" s="170"/>
      <c r="TBB44" s="323" t="s">
        <v>20</v>
      </c>
      <c r="TBC44" s="324">
        <v>0.4</v>
      </c>
      <c r="TBD44" s="321" t="s">
        <v>726</v>
      </c>
      <c r="TBE44" s="320" t="s">
        <v>725</v>
      </c>
      <c r="TBF44" s="321" t="s">
        <v>720</v>
      </c>
      <c r="TBG44" s="322"/>
      <c r="TBH44" s="170"/>
      <c r="TBI44" s="170"/>
      <c r="TBJ44" s="323" t="s">
        <v>20</v>
      </c>
      <c r="TBK44" s="324">
        <v>0.4</v>
      </c>
      <c r="TBL44" s="321" t="s">
        <v>726</v>
      </c>
      <c r="TBM44" s="320" t="s">
        <v>725</v>
      </c>
      <c r="TBN44" s="321" t="s">
        <v>720</v>
      </c>
      <c r="TBO44" s="322"/>
      <c r="TBP44" s="170"/>
      <c r="TBQ44" s="170"/>
      <c r="TBR44" s="323" t="s">
        <v>20</v>
      </c>
      <c r="TBS44" s="324">
        <v>0.4</v>
      </c>
      <c r="TBT44" s="321" t="s">
        <v>726</v>
      </c>
      <c r="TBU44" s="320" t="s">
        <v>725</v>
      </c>
      <c r="TBV44" s="321" t="s">
        <v>720</v>
      </c>
      <c r="TBW44" s="322"/>
      <c r="TBX44" s="170"/>
      <c r="TBY44" s="170"/>
      <c r="TBZ44" s="323" t="s">
        <v>20</v>
      </c>
      <c r="TCA44" s="324">
        <v>0.4</v>
      </c>
      <c r="TCB44" s="321" t="s">
        <v>726</v>
      </c>
      <c r="TCC44" s="320" t="s">
        <v>725</v>
      </c>
      <c r="TCD44" s="321" t="s">
        <v>720</v>
      </c>
      <c r="TCE44" s="322"/>
      <c r="TCF44" s="170"/>
      <c r="TCG44" s="170"/>
      <c r="TCH44" s="323" t="s">
        <v>20</v>
      </c>
      <c r="TCI44" s="324">
        <v>0.4</v>
      </c>
      <c r="TCJ44" s="321" t="s">
        <v>726</v>
      </c>
      <c r="TCK44" s="320" t="s">
        <v>725</v>
      </c>
      <c r="TCL44" s="321" t="s">
        <v>720</v>
      </c>
      <c r="TCM44" s="322"/>
      <c r="TCN44" s="170"/>
      <c r="TCO44" s="170"/>
      <c r="TCP44" s="323" t="s">
        <v>20</v>
      </c>
      <c r="TCQ44" s="324">
        <v>0.4</v>
      </c>
      <c r="TCR44" s="321" t="s">
        <v>726</v>
      </c>
      <c r="TCS44" s="320" t="s">
        <v>725</v>
      </c>
      <c r="TCT44" s="321" t="s">
        <v>720</v>
      </c>
      <c r="TCU44" s="322"/>
      <c r="TCV44" s="170"/>
      <c r="TCW44" s="170"/>
      <c r="TCX44" s="323" t="s">
        <v>20</v>
      </c>
      <c r="TCY44" s="324">
        <v>0.4</v>
      </c>
      <c r="TCZ44" s="321" t="s">
        <v>726</v>
      </c>
      <c r="TDA44" s="320" t="s">
        <v>725</v>
      </c>
      <c r="TDB44" s="321" t="s">
        <v>720</v>
      </c>
      <c r="TDC44" s="322"/>
      <c r="TDD44" s="170"/>
      <c r="TDE44" s="170"/>
      <c r="TDF44" s="323" t="s">
        <v>20</v>
      </c>
      <c r="TDG44" s="324">
        <v>0.4</v>
      </c>
      <c r="TDH44" s="321" t="s">
        <v>726</v>
      </c>
      <c r="TDI44" s="320" t="s">
        <v>725</v>
      </c>
      <c r="TDJ44" s="321" t="s">
        <v>720</v>
      </c>
      <c r="TDK44" s="322"/>
      <c r="TDL44" s="170"/>
      <c r="TDM44" s="170"/>
      <c r="TDN44" s="323" t="s">
        <v>20</v>
      </c>
      <c r="TDO44" s="324">
        <v>0.4</v>
      </c>
      <c r="TDP44" s="321" t="s">
        <v>726</v>
      </c>
      <c r="TDQ44" s="320" t="s">
        <v>725</v>
      </c>
      <c r="TDR44" s="321" t="s">
        <v>720</v>
      </c>
      <c r="TDS44" s="322"/>
      <c r="TDT44" s="170"/>
      <c r="TDU44" s="170"/>
      <c r="TDV44" s="323" t="s">
        <v>20</v>
      </c>
      <c r="TDW44" s="324">
        <v>0.4</v>
      </c>
      <c r="TDX44" s="321" t="s">
        <v>726</v>
      </c>
      <c r="TDY44" s="320" t="s">
        <v>725</v>
      </c>
      <c r="TDZ44" s="321" t="s">
        <v>720</v>
      </c>
      <c r="TEA44" s="322"/>
      <c r="TEB44" s="170"/>
      <c r="TEC44" s="170"/>
      <c r="TED44" s="323" t="s">
        <v>20</v>
      </c>
      <c r="TEE44" s="324">
        <v>0.4</v>
      </c>
      <c r="TEF44" s="321" t="s">
        <v>726</v>
      </c>
      <c r="TEG44" s="320" t="s">
        <v>725</v>
      </c>
      <c r="TEH44" s="321" t="s">
        <v>720</v>
      </c>
      <c r="TEI44" s="322"/>
      <c r="TEJ44" s="170"/>
      <c r="TEK44" s="170"/>
      <c r="TEL44" s="323" t="s">
        <v>20</v>
      </c>
      <c r="TEM44" s="324">
        <v>0.4</v>
      </c>
      <c r="TEN44" s="321" t="s">
        <v>726</v>
      </c>
      <c r="TEO44" s="320" t="s">
        <v>725</v>
      </c>
      <c r="TEP44" s="321" t="s">
        <v>720</v>
      </c>
      <c r="TEQ44" s="322"/>
      <c r="TER44" s="170"/>
      <c r="TES44" s="170"/>
      <c r="TET44" s="323" t="s">
        <v>20</v>
      </c>
      <c r="TEU44" s="324">
        <v>0.4</v>
      </c>
      <c r="TEV44" s="321" t="s">
        <v>726</v>
      </c>
      <c r="TEW44" s="320" t="s">
        <v>725</v>
      </c>
      <c r="TEX44" s="321" t="s">
        <v>720</v>
      </c>
      <c r="TEY44" s="322"/>
      <c r="TEZ44" s="170"/>
      <c r="TFA44" s="170"/>
      <c r="TFB44" s="323" t="s">
        <v>20</v>
      </c>
      <c r="TFC44" s="324">
        <v>0.4</v>
      </c>
      <c r="TFD44" s="321" t="s">
        <v>726</v>
      </c>
      <c r="TFE44" s="320" t="s">
        <v>725</v>
      </c>
      <c r="TFF44" s="321" t="s">
        <v>720</v>
      </c>
      <c r="TFG44" s="322"/>
      <c r="TFH44" s="170"/>
      <c r="TFI44" s="170"/>
      <c r="TFJ44" s="323" t="s">
        <v>20</v>
      </c>
      <c r="TFK44" s="324">
        <v>0.4</v>
      </c>
      <c r="TFL44" s="321" t="s">
        <v>726</v>
      </c>
      <c r="TFM44" s="320" t="s">
        <v>725</v>
      </c>
      <c r="TFN44" s="321" t="s">
        <v>720</v>
      </c>
      <c r="TFO44" s="322"/>
      <c r="TFP44" s="170"/>
      <c r="TFQ44" s="170"/>
      <c r="TFR44" s="323" t="s">
        <v>20</v>
      </c>
      <c r="TFS44" s="324">
        <v>0.4</v>
      </c>
      <c r="TFT44" s="321" t="s">
        <v>726</v>
      </c>
      <c r="TFU44" s="320" t="s">
        <v>725</v>
      </c>
      <c r="TFV44" s="321" t="s">
        <v>720</v>
      </c>
      <c r="TFW44" s="322"/>
      <c r="TFX44" s="170"/>
      <c r="TFY44" s="170"/>
      <c r="TFZ44" s="323" t="s">
        <v>20</v>
      </c>
      <c r="TGA44" s="324">
        <v>0.4</v>
      </c>
      <c r="TGB44" s="321" t="s">
        <v>726</v>
      </c>
      <c r="TGC44" s="320" t="s">
        <v>725</v>
      </c>
      <c r="TGD44" s="321" t="s">
        <v>720</v>
      </c>
      <c r="TGE44" s="322"/>
      <c r="TGF44" s="170"/>
      <c r="TGG44" s="170"/>
      <c r="TGH44" s="323" t="s">
        <v>20</v>
      </c>
      <c r="TGI44" s="324">
        <v>0.4</v>
      </c>
      <c r="TGJ44" s="321" t="s">
        <v>726</v>
      </c>
      <c r="TGK44" s="320" t="s">
        <v>725</v>
      </c>
      <c r="TGL44" s="321" t="s">
        <v>720</v>
      </c>
      <c r="TGM44" s="322"/>
      <c r="TGN44" s="170"/>
      <c r="TGO44" s="170"/>
      <c r="TGP44" s="323" t="s">
        <v>20</v>
      </c>
      <c r="TGQ44" s="324">
        <v>0.4</v>
      </c>
      <c r="TGR44" s="321" t="s">
        <v>726</v>
      </c>
      <c r="TGS44" s="320" t="s">
        <v>725</v>
      </c>
      <c r="TGT44" s="321" t="s">
        <v>720</v>
      </c>
      <c r="TGU44" s="322"/>
      <c r="TGV44" s="170"/>
      <c r="TGW44" s="170"/>
      <c r="TGX44" s="323" t="s">
        <v>20</v>
      </c>
      <c r="TGY44" s="324">
        <v>0.4</v>
      </c>
      <c r="TGZ44" s="321" t="s">
        <v>726</v>
      </c>
      <c r="THA44" s="320" t="s">
        <v>725</v>
      </c>
      <c r="THB44" s="321" t="s">
        <v>720</v>
      </c>
      <c r="THC44" s="322"/>
      <c r="THD44" s="170"/>
      <c r="THE44" s="170"/>
      <c r="THF44" s="323" t="s">
        <v>20</v>
      </c>
      <c r="THG44" s="324">
        <v>0.4</v>
      </c>
      <c r="THH44" s="321" t="s">
        <v>726</v>
      </c>
      <c r="THI44" s="320" t="s">
        <v>725</v>
      </c>
      <c r="THJ44" s="321" t="s">
        <v>720</v>
      </c>
      <c r="THK44" s="322"/>
      <c r="THL44" s="170"/>
      <c r="THM44" s="170"/>
      <c r="THN44" s="323" t="s">
        <v>20</v>
      </c>
      <c r="THO44" s="324">
        <v>0.4</v>
      </c>
      <c r="THP44" s="321" t="s">
        <v>726</v>
      </c>
      <c r="THQ44" s="320" t="s">
        <v>725</v>
      </c>
      <c r="THR44" s="321" t="s">
        <v>720</v>
      </c>
      <c r="THS44" s="322"/>
      <c r="THT44" s="170"/>
      <c r="THU44" s="170"/>
      <c r="THV44" s="323" t="s">
        <v>20</v>
      </c>
      <c r="THW44" s="324">
        <v>0.4</v>
      </c>
      <c r="THX44" s="321" t="s">
        <v>726</v>
      </c>
      <c r="THY44" s="320" t="s">
        <v>725</v>
      </c>
      <c r="THZ44" s="321" t="s">
        <v>720</v>
      </c>
      <c r="TIA44" s="322"/>
      <c r="TIB44" s="170"/>
      <c r="TIC44" s="170"/>
      <c r="TID44" s="323" t="s">
        <v>20</v>
      </c>
      <c r="TIE44" s="324">
        <v>0.4</v>
      </c>
      <c r="TIF44" s="321" t="s">
        <v>726</v>
      </c>
      <c r="TIG44" s="320" t="s">
        <v>725</v>
      </c>
      <c r="TIH44" s="321" t="s">
        <v>720</v>
      </c>
      <c r="TII44" s="322"/>
      <c r="TIJ44" s="170"/>
      <c r="TIK44" s="170"/>
      <c r="TIL44" s="323" t="s">
        <v>20</v>
      </c>
      <c r="TIM44" s="324">
        <v>0.4</v>
      </c>
      <c r="TIN44" s="321" t="s">
        <v>726</v>
      </c>
      <c r="TIO44" s="320" t="s">
        <v>725</v>
      </c>
      <c r="TIP44" s="321" t="s">
        <v>720</v>
      </c>
      <c r="TIQ44" s="322"/>
      <c r="TIR44" s="170"/>
      <c r="TIS44" s="170"/>
      <c r="TIT44" s="323" t="s">
        <v>20</v>
      </c>
      <c r="TIU44" s="324">
        <v>0.4</v>
      </c>
      <c r="TIV44" s="321" t="s">
        <v>726</v>
      </c>
      <c r="TIW44" s="320" t="s">
        <v>725</v>
      </c>
      <c r="TIX44" s="321" t="s">
        <v>720</v>
      </c>
      <c r="TIY44" s="322"/>
      <c r="TIZ44" s="170"/>
      <c r="TJA44" s="170"/>
      <c r="TJB44" s="323" t="s">
        <v>20</v>
      </c>
      <c r="TJC44" s="324">
        <v>0.4</v>
      </c>
      <c r="TJD44" s="321" t="s">
        <v>726</v>
      </c>
      <c r="TJE44" s="320" t="s">
        <v>725</v>
      </c>
      <c r="TJF44" s="321" t="s">
        <v>720</v>
      </c>
      <c r="TJG44" s="322"/>
      <c r="TJH44" s="170"/>
      <c r="TJI44" s="170"/>
      <c r="TJJ44" s="323" t="s">
        <v>20</v>
      </c>
      <c r="TJK44" s="324">
        <v>0.4</v>
      </c>
      <c r="TJL44" s="321" t="s">
        <v>726</v>
      </c>
      <c r="TJM44" s="320" t="s">
        <v>725</v>
      </c>
      <c r="TJN44" s="321" t="s">
        <v>720</v>
      </c>
      <c r="TJO44" s="322"/>
      <c r="TJP44" s="170"/>
      <c r="TJQ44" s="170"/>
      <c r="TJR44" s="323" t="s">
        <v>20</v>
      </c>
      <c r="TJS44" s="324">
        <v>0.4</v>
      </c>
      <c r="TJT44" s="321" t="s">
        <v>726</v>
      </c>
      <c r="TJU44" s="320" t="s">
        <v>725</v>
      </c>
      <c r="TJV44" s="321" t="s">
        <v>720</v>
      </c>
      <c r="TJW44" s="322"/>
      <c r="TJX44" s="170"/>
      <c r="TJY44" s="170"/>
      <c r="TJZ44" s="323" t="s">
        <v>20</v>
      </c>
      <c r="TKA44" s="324">
        <v>0.4</v>
      </c>
      <c r="TKB44" s="321" t="s">
        <v>726</v>
      </c>
      <c r="TKC44" s="320" t="s">
        <v>725</v>
      </c>
      <c r="TKD44" s="321" t="s">
        <v>720</v>
      </c>
      <c r="TKE44" s="322"/>
      <c r="TKF44" s="170"/>
      <c r="TKG44" s="170"/>
      <c r="TKH44" s="323" t="s">
        <v>20</v>
      </c>
      <c r="TKI44" s="324">
        <v>0.4</v>
      </c>
      <c r="TKJ44" s="321" t="s">
        <v>726</v>
      </c>
      <c r="TKK44" s="320" t="s">
        <v>725</v>
      </c>
      <c r="TKL44" s="321" t="s">
        <v>720</v>
      </c>
      <c r="TKM44" s="322"/>
      <c r="TKN44" s="170"/>
      <c r="TKO44" s="170"/>
      <c r="TKP44" s="323" t="s">
        <v>20</v>
      </c>
      <c r="TKQ44" s="324">
        <v>0.4</v>
      </c>
      <c r="TKR44" s="321" t="s">
        <v>726</v>
      </c>
      <c r="TKS44" s="320" t="s">
        <v>725</v>
      </c>
      <c r="TKT44" s="321" t="s">
        <v>720</v>
      </c>
      <c r="TKU44" s="322"/>
      <c r="TKV44" s="170"/>
      <c r="TKW44" s="170"/>
      <c r="TKX44" s="323" t="s">
        <v>20</v>
      </c>
      <c r="TKY44" s="324">
        <v>0.4</v>
      </c>
      <c r="TKZ44" s="321" t="s">
        <v>726</v>
      </c>
      <c r="TLA44" s="320" t="s">
        <v>725</v>
      </c>
      <c r="TLB44" s="321" t="s">
        <v>720</v>
      </c>
      <c r="TLC44" s="322"/>
      <c r="TLD44" s="170"/>
      <c r="TLE44" s="170"/>
      <c r="TLF44" s="323" t="s">
        <v>20</v>
      </c>
      <c r="TLG44" s="324">
        <v>0.4</v>
      </c>
      <c r="TLH44" s="321" t="s">
        <v>726</v>
      </c>
      <c r="TLI44" s="320" t="s">
        <v>725</v>
      </c>
      <c r="TLJ44" s="321" t="s">
        <v>720</v>
      </c>
      <c r="TLK44" s="322"/>
      <c r="TLL44" s="170"/>
      <c r="TLM44" s="170"/>
      <c r="TLN44" s="323" t="s">
        <v>20</v>
      </c>
      <c r="TLO44" s="324">
        <v>0.4</v>
      </c>
      <c r="TLP44" s="321" t="s">
        <v>726</v>
      </c>
      <c r="TLQ44" s="320" t="s">
        <v>725</v>
      </c>
      <c r="TLR44" s="321" t="s">
        <v>720</v>
      </c>
      <c r="TLS44" s="322"/>
      <c r="TLT44" s="170"/>
      <c r="TLU44" s="170"/>
      <c r="TLV44" s="323" t="s">
        <v>20</v>
      </c>
      <c r="TLW44" s="324">
        <v>0.4</v>
      </c>
      <c r="TLX44" s="321" t="s">
        <v>726</v>
      </c>
      <c r="TLY44" s="320" t="s">
        <v>725</v>
      </c>
      <c r="TLZ44" s="321" t="s">
        <v>720</v>
      </c>
      <c r="TMA44" s="322"/>
      <c r="TMB44" s="170"/>
      <c r="TMC44" s="170"/>
      <c r="TMD44" s="323" t="s">
        <v>20</v>
      </c>
      <c r="TME44" s="324">
        <v>0.4</v>
      </c>
      <c r="TMF44" s="321" t="s">
        <v>726</v>
      </c>
      <c r="TMG44" s="320" t="s">
        <v>725</v>
      </c>
      <c r="TMH44" s="321" t="s">
        <v>720</v>
      </c>
      <c r="TMI44" s="322"/>
      <c r="TMJ44" s="170"/>
      <c r="TMK44" s="170"/>
      <c r="TML44" s="323" t="s">
        <v>20</v>
      </c>
      <c r="TMM44" s="324">
        <v>0.4</v>
      </c>
      <c r="TMN44" s="321" t="s">
        <v>726</v>
      </c>
      <c r="TMO44" s="320" t="s">
        <v>725</v>
      </c>
      <c r="TMP44" s="321" t="s">
        <v>720</v>
      </c>
      <c r="TMQ44" s="322"/>
      <c r="TMR44" s="170"/>
      <c r="TMS44" s="170"/>
      <c r="TMT44" s="323" t="s">
        <v>20</v>
      </c>
      <c r="TMU44" s="324">
        <v>0.4</v>
      </c>
      <c r="TMV44" s="321" t="s">
        <v>726</v>
      </c>
      <c r="TMW44" s="320" t="s">
        <v>725</v>
      </c>
      <c r="TMX44" s="321" t="s">
        <v>720</v>
      </c>
      <c r="TMY44" s="322"/>
      <c r="TMZ44" s="170"/>
      <c r="TNA44" s="170"/>
      <c r="TNB44" s="323" t="s">
        <v>20</v>
      </c>
      <c r="TNC44" s="324">
        <v>0.4</v>
      </c>
      <c r="TND44" s="321" t="s">
        <v>726</v>
      </c>
      <c r="TNE44" s="320" t="s">
        <v>725</v>
      </c>
      <c r="TNF44" s="321" t="s">
        <v>720</v>
      </c>
      <c r="TNG44" s="322"/>
      <c r="TNH44" s="170"/>
      <c r="TNI44" s="170"/>
      <c r="TNJ44" s="323" t="s">
        <v>20</v>
      </c>
      <c r="TNK44" s="324">
        <v>0.4</v>
      </c>
      <c r="TNL44" s="321" t="s">
        <v>726</v>
      </c>
      <c r="TNM44" s="320" t="s">
        <v>725</v>
      </c>
      <c r="TNN44" s="321" t="s">
        <v>720</v>
      </c>
      <c r="TNO44" s="322"/>
      <c r="TNP44" s="170"/>
      <c r="TNQ44" s="170"/>
      <c r="TNR44" s="323" t="s">
        <v>20</v>
      </c>
      <c r="TNS44" s="324">
        <v>0.4</v>
      </c>
      <c r="TNT44" s="321" t="s">
        <v>726</v>
      </c>
      <c r="TNU44" s="320" t="s">
        <v>725</v>
      </c>
      <c r="TNV44" s="321" t="s">
        <v>720</v>
      </c>
      <c r="TNW44" s="322"/>
      <c r="TNX44" s="170"/>
      <c r="TNY44" s="170"/>
      <c r="TNZ44" s="323" t="s">
        <v>20</v>
      </c>
      <c r="TOA44" s="324">
        <v>0.4</v>
      </c>
      <c r="TOB44" s="321" t="s">
        <v>726</v>
      </c>
      <c r="TOC44" s="320" t="s">
        <v>725</v>
      </c>
      <c r="TOD44" s="321" t="s">
        <v>720</v>
      </c>
      <c r="TOE44" s="322"/>
      <c r="TOF44" s="170"/>
      <c r="TOG44" s="170"/>
      <c r="TOH44" s="323" t="s">
        <v>20</v>
      </c>
      <c r="TOI44" s="324">
        <v>0.4</v>
      </c>
      <c r="TOJ44" s="321" t="s">
        <v>726</v>
      </c>
      <c r="TOK44" s="320" t="s">
        <v>725</v>
      </c>
      <c r="TOL44" s="321" t="s">
        <v>720</v>
      </c>
      <c r="TOM44" s="322"/>
      <c r="TON44" s="170"/>
      <c r="TOO44" s="170"/>
      <c r="TOP44" s="323" t="s">
        <v>20</v>
      </c>
      <c r="TOQ44" s="324">
        <v>0.4</v>
      </c>
      <c r="TOR44" s="321" t="s">
        <v>726</v>
      </c>
      <c r="TOS44" s="320" t="s">
        <v>725</v>
      </c>
      <c r="TOT44" s="321" t="s">
        <v>720</v>
      </c>
      <c r="TOU44" s="322"/>
      <c r="TOV44" s="170"/>
      <c r="TOW44" s="170"/>
      <c r="TOX44" s="323" t="s">
        <v>20</v>
      </c>
      <c r="TOY44" s="324">
        <v>0.4</v>
      </c>
      <c r="TOZ44" s="321" t="s">
        <v>726</v>
      </c>
      <c r="TPA44" s="320" t="s">
        <v>725</v>
      </c>
      <c r="TPB44" s="321" t="s">
        <v>720</v>
      </c>
      <c r="TPC44" s="322"/>
      <c r="TPD44" s="170"/>
      <c r="TPE44" s="170"/>
      <c r="TPF44" s="323" t="s">
        <v>20</v>
      </c>
      <c r="TPG44" s="324">
        <v>0.4</v>
      </c>
      <c r="TPH44" s="321" t="s">
        <v>726</v>
      </c>
      <c r="TPI44" s="320" t="s">
        <v>725</v>
      </c>
      <c r="TPJ44" s="321" t="s">
        <v>720</v>
      </c>
      <c r="TPK44" s="322"/>
      <c r="TPL44" s="170"/>
      <c r="TPM44" s="170"/>
      <c r="TPN44" s="323" t="s">
        <v>20</v>
      </c>
      <c r="TPO44" s="324">
        <v>0.4</v>
      </c>
      <c r="TPP44" s="321" t="s">
        <v>726</v>
      </c>
      <c r="TPQ44" s="320" t="s">
        <v>725</v>
      </c>
      <c r="TPR44" s="321" t="s">
        <v>720</v>
      </c>
      <c r="TPS44" s="322"/>
      <c r="TPT44" s="170"/>
      <c r="TPU44" s="170"/>
      <c r="TPV44" s="323" t="s">
        <v>20</v>
      </c>
      <c r="TPW44" s="324">
        <v>0.4</v>
      </c>
      <c r="TPX44" s="321" t="s">
        <v>726</v>
      </c>
      <c r="TPY44" s="320" t="s">
        <v>725</v>
      </c>
      <c r="TPZ44" s="321" t="s">
        <v>720</v>
      </c>
      <c r="TQA44" s="322"/>
      <c r="TQB44" s="170"/>
      <c r="TQC44" s="170"/>
      <c r="TQD44" s="323" t="s">
        <v>20</v>
      </c>
      <c r="TQE44" s="324">
        <v>0.4</v>
      </c>
      <c r="TQF44" s="321" t="s">
        <v>726</v>
      </c>
      <c r="TQG44" s="320" t="s">
        <v>725</v>
      </c>
      <c r="TQH44" s="321" t="s">
        <v>720</v>
      </c>
      <c r="TQI44" s="322"/>
      <c r="TQJ44" s="170"/>
      <c r="TQK44" s="170"/>
      <c r="TQL44" s="323" t="s">
        <v>20</v>
      </c>
      <c r="TQM44" s="324">
        <v>0.4</v>
      </c>
      <c r="TQN44" s="321" t="s">
        <v>726</v>
      </c>
      <c r="TQO44" s="320" t="s">
        <v>725</v>
      </c>
      <c r="TQP44" s="321" t="s">
        <v>720</v>
      </c>
      <c r="TQQ44" s="322"/>
      <c r="TQR44" s="170"/>
      <c r="TQS44" s="170"/>
      <c r="TQT44" s="323" t="s">
        <v>20</v>
      </c>
      <c r="TQU44" s="324">
        <v>0.4</v>
      </c>
      <c r="TQV44" s="321" t="s">
        <v>726</v>
      </c>
      <c r="TQW44" s="320" t="s">
        <v>725</v>
      </c>
      <c r="TQX44" s="321" t="s">
        <v>720</v>
      </c>
      <c r="TQY44" s="322"/>
      <c r="TQZ44" s="170"/>
      <c r="TRA44" s="170"/>
      <c r="TRB44" s="323" t="s">
        <v>20</v>
      </c>
      <c r="TRC44" s="324">
        <v>0.4</v>
      </c>
      <c r="TRD44" s="321" t="s">
        <v>726</v>
      </c>
      <c r="TRE44" s="320" t="s">
        <v>725</v>
      </c>
      <c r="TRF44" s="321" t="s">
        <v>720</v>
      </c>
      <c r="TRG44" s="322"/>
      <c r="TRH44" s="170"/>
      <c r="TRI44" s="170"/>
      <c r="TRJ44" s="323" t="s">
        <v>20</v>
      </c>
      <c r="TRK44" s="324">
        <v>0.4</v>
      </c>
      <c r="TRL44" s="321" t="s">
        <v>726</v>
      </c>
      <c r="TRM44" s="320" t="s">
        <v>725</v>
      </c>
      <c r="TRN44" s="321" t="s">
        <v>720</v>
      </c>
      <c r="TRO44" s="322"/>
      <c r="TRP44" s="170"/>
      <c r="TRQ44" s="170"/>
      <c r="TRR44" s="323" t="s">
        <v>20</v>
      </c>
      <c r="TRS44" s="324">
        <v>0.4</v>
      </c>
      <c r="TRT44" s="321" t="s">
        <v>726</v>
      </c>
      <c r="TRU44" s="320" t="s">
        <v>725</v>
      </c>
      <c r="TRV44" s="321" t="s">
        <v>720</v>
      </c>
      <c r="TRW44" s="322"/>
      <c r="TRX44" s="170"/>
      <c r="TRY44" s="170"/>
      <c r="TRZ44" s="323" t="s">
        <v>20</v>
      </c>
      <c r="TSA44" s="324">
        <v>0.4</v>
      </c>
      <c r="TSB44" s="321" t="s">
        <v>726</v>
      </c>
      <c r="TSC44" s="320" t="s">
        <v>725</v>
      </c>
      <c r="TSD44" s="321" t="s">
        <v>720</v>
      </c>
      <c r="TSE44" s="322"/>
      <c r="TSF44" s="170"/>
      <c r="TSG44" s="170"/>
      <c r="TSH44" s="323" t="s">
        <v>20</v>
      </c>
      <c r="TSI44" s="324">
        <v>0.4</v>
      </c>
      <c r="TSJ44" s="321" t="s">
        <v>726</v>
      </c>
      <c r="TSK44" s="320" t="s">
        <v>725</v>
      </c>
      <c r="TSL44" s="321" t="s">
        <v>720</v>
      </c>
      <c r="TSM44" s="322"/>
      <c r="TSN44" s="170"/>
      <c r="TSO44" s="170"/>
      <c r="TSP44" s="323" t="s">
        <v>20</v>
      </c>
      <c r="TSQ44" s="324">
        <v>0.4</v>
      </c>
      <c r="TSR44" s="321" t="s">
        <v>726</v>
      </c>
      <c r="TSS44" s="320" t="s">
        <v>725</v>
      </c>
      <c r="TST44" s="321" t="s">
        <v>720</v>
      </c>
      <c r="TSU44" s="322"/>
      <c r="TSV44" s="170"/>
      <c r="TSW44" s="170"/>
      <c r="TSX44" s="323" t="s">
        <v>20</v>
      </c>
      <c r="TSY44" s="324">
        <v>0.4</v>
      </c>
      <c r="TSZ44" s="321" t="s">
        <v>726</v>
      </c>
      <c r="TTA44" s="320" t="s">
        <v>725</v>
      </c>
      <c r="TTB44" s="321" t="s">
        <v>720</v>
      </c>
      <c r="TTC44" s="322"/>
      <c r="TTD44" s="170"/>
      <c r="TTE44" s="170"/>
      <c r="TTF44" s="323" t="s">
        <v>20</v>
      </c>
      <c r="TTG44" s="324">
        <v>0.4</v>
      </c>
      <c r="TTH44" s="321" t="s">
        <v>726</v>
      </c>
      <c r="TTI44" s="320" t="s">
        <v>725</v>
      </c>
      <c r="TTJ44" s="321" t="s">
        <v>720</v>
      </c>
      <c r="TTK44" s="322"/>
      <c r="TTL44" s="170"/>
      <c r="TTM44" s="170"/>
      <c r="TTN44" s="323" t="s">
        <v>20</v>
      </c>
      <c r="TTO44" s="324">
        <v>0.4</v>
      </c>
      <c r="TTP44" s="321" t="s">
        <v>726</v>
      </c>
      <c r="TTQ44" s="320" t="s">
        <v>725</v>
      </c>
      <c r="TTR44" s="321" t="s">
        <v>720</v>
      </c>
      <c r="TTS44" s="322"/>
      <c r="TTT44" s="170"/>
      <c r="TTU44" s="170"/>
      <c r="TTV44" s="323" t="s">
        <v>20</v>
      </c>
      <c r="TTW44" s="324">
        <v>0.4</v>
      </c>
      <c r="TTX44" s="321" t="s">
        <v>726</v>
      </c>
      <c r="TTY44" s="320" t="s">
        <v>725</v>
      </c>
      <c r="TTZ44" s="321" t="s">
        <v>720</v>
      </c>
      <c r="TUA44" s="322"/>
      <c r="TUB44" s="170"/>
      <c r="TUC44" s="170"/>
      <c r="TUD44" s="323" t="s">
        <v>20</v>
      </c>
      <c r="TUE44" s="324">
        <v>0.4</v>
      </c>
      <c r="TUF44" s="321" t="s">
        <v>726</v>
      </c>
      <c r="TUG44" s="320" t="s">
        <v>725</v>
      </c>
      <c r="TUH44" s="321" t="s">
        <v>720</v>
      </c>
      <c r="TUI44" s="322"/>
      <c r="TUJ44" s="170"/>
      <c r="TUK44" s="170"/>
      <c r="TUL44" s="323" t="s">
        <v>20</v>
      </c>
      <c r="TUM44" s="324">
        <v>0.4</v>
      </c>
      <c r="TUN44" s="321" t="s">
        <v>726</v>
      </c>
      <c r="TUO44" s="320" t="s">
        <v>725</v>
      </c>
      <c r="TUP44" s="321" t="s">
        <v>720</v>
      </c>
      <c r="TUQ44" s="322"/>
      <c r="TUR44" s="170"/>
      <c r="TUS44" s="170"/>
      <c r="TUT44" s="323" t="s">
        <v>20</v>
      </c>
      <c r="TUU44" s="324">
        <v>0.4</v>
      </c>
      <c r="TUV44" s="321" t="s">
        <v>726</v>
      </c>
      <c r="TUW44" s="320" t="s">
        <v>725</v>
      </c>
      <c r="TUX44" s="321" t="s">
        <v>720</v>
      </c>
      <c r="TUY44" s="322"/>
      <c r="TUZ44" s="170"/>
      <c r="TVA44" s="170"/>
      <c r="TVB44" s="323" t="s">
        <v>20</v>
      </c>
      <c r="TVC44" s="324">
        <v>0.4</v>
      </c>
      <c r="TVD44" s="321" t="s">
        <v>726</v>
      </c>
      <c r="TVE44" s="320" t="s">
        <v>725</v>
      </c>
      <c r="TVF44" s="321" t="s">
        <v>720</v>
      </c>
      <c r="TVG44" s="322"/>
      <c r="TVH44" s="170"/>
      <c r="TVI44" s="170"/>
      <c r="TVJ44" s="323" t="s">
        <v>20</v>
      </c>
      <c r="TVK44" s="324">
        <v>0.4</v>
      </c>
      <c r="TVL44" s="321" t="s">
        <v>726</v>
      </c>
      <c r="TVM44" s="320" t="s">
        <v>725</v>
      </c>
      <c r="TVN44" s="321" t="s">
        <v>720</v>
      </c>
      <c r="TVO44" s="322"/>
      <c r="TVP44" s="170"/>
      <c r="TVQ44" s="170"/>
      <c r="TVR44" s="323" t="s">
        <v>20</v>
      </c>
      <c r="TVS44" s="324">
        <v>0.4</v>
      </c>
      <c r="TVT44" s="321" t="s">
        <v>726</v>
      </c>
      <c r="TVU44" s="320" t="s">
        <v>725</v>
      </c>
      <c r="TVV44" s="321" t="s">
        <v>720</v>
      </c>
      <c r="TVW44" s="322"/>
      <c r="TVX44" s="170"/>
      <c r="TVY44" s="170"/>
      <c r="TVZ44" s="323" t="s">
        <v>20</v>
      </c>
      <c r="TWA44" s="324">
        <v>0.4</v>
      </c>
      <c r="TWB44" s="321" t="s">
        <v>726</v>
      </c>
      <c r="TWC44" s="320" t="s">
        <v>725</v>
      </c>
      <c r="TWD44" s="321" t="s">
        <v>720</v>
      </c>
      <c r="TWE44" s="322"/>
      <c r="TWF44" s="170"/>
      <c r="TWG44" s="170"/>
      <c r="TWH44" s="323" t="s">
        <v>20</v>
      </c>
      <c r="TWI44" s="324">
        <v>0.4</v>
      </c>
      <c r="TWJ44" s="321" t="s">
        <v>726</v>
      </c>
      <c r="TWK44" s="320" t="s">
        <v>725</v>
      </c>
      <c r="TWL44" s="321" t="s">
        <v>720</v>
      </c>
      <c r="TWM44" s="322"/>
      <c r="TWN44" s="170"/>
      <c r="TWO44" s="170"/>
      <c r="TWP44" s="323" t="s">
        <v>20</v>
      </c>
      <c r="TWQ44" s="324">
        <v>0.4</v>
      </c>
      <c r="TWR44" s="321" t="s">
        <v>726</v>
      </c>
      <c r="TWS44" s="320" t="s">
        <v>725</v>
      </c>
      <c r="TWT44" s="321" t="s">
        <v>720</v>
      </c>
      <c r="TWU44" s="322"/>
      <c r="TWV44" s="170"/>
      <c r="TWW44" s="170"/>
      <c r="TWX44" s="323" t="s">
        <v>20</v>
      </c>
      <c r="TWY44" s="324">
        <v>0.4</v>
      </c>
      <c r="TWZ44" s="321" t="s">
        <v>726</v>
      </c>
      <c r="TXA44" s="320" t="s">
        <v>725</v>
      </c>
      <c r="TXB44" s="321" t="s">
        <v>720</v>
      </c>
      <c r="TXC44" s="322"/>
      <c r="TXD44" s="170"/>
      <c r="TXE44" s="170"/>
      <c r="TXF44" s="323" t="s">
        <v>20</v>
      </c>
      <c r="TXG44" s="324">
        <v>0.4</v>
      </c>
      <c r="TXH44" s="321" t="s">
        <v>726</v>
      </c>
      <c r="TXI44" s="320" t="s">
        <v>725</v>
      </c>
      <c r="TXJ44" s="321" t="s">
        <v>720</v>
      </c>
      <c r="TXK44" s="322"/>
      <c r="TXL44" s="170"/>
      <c r="TXM44" s="170"/>
      <c r="TXN44" s="323" t="s">
        <v>20</v>
      </c>
      <c r="TXO44" s="324">
        <v>0.4</v>
      </c>
      <c r="TXP44" s="321" t="s">
        <v>726</v>
      </c>
      <c r="TXQ44" s="320" t="s">
        <v>725</v>
      </c>
      <c r="TXR44" s="321" t="s">
        <v>720</v>
      </c>
      <c r="TXS44" s="322"/>
      <c r="TXT44" s="170"/>
      <c r="TXU44" s="170"/>
      <c r="TXV44" s="323" t="s">
        <v>20</v>
      </c>
      <c r="TXW44" s="324">
        <v>0.4</v>
      </c>
      <c r="TXX44" s="321" t="s">
        <v>726</v>
      </c>
      <c r="TXY44" s="320" t="s">
        <v>725</v>
      </c>
      <c r="TXZ44" s="321" t="s">
        <v>720</v>
      </c>
      <c r="TYA44" s="322"/>
      <c r="TYB44" s="170"/>
      <c r="TYC44" s="170"/>
      <c r="TYD44" s="323" t="s">
        <v>20</v>
      </c>
      <c r="TYE44" s="324">
        <v>0.4</v>
      </c>
      <c r="TYF44" s="321" t="s">
        <v>726</v>
      </c>
      <c r="TYG44" s="320" t="s">
        <v>725</v>
      </c>
      <c r="TYH44" s="321" t="s">
        <v>720</v>
      </c>
      <c r="TYI44" s="322"/>
      <c r="TYJ44" s="170"/>
      <c r="TYK44" s="170"/>
      <c r="TYL44" s="323" t="s">
        <v>20</v>
      </c>
      <c r="TYM44" s="324">
        <v>0.4</v>
      </c>
      <c r="TYN44" s="321" t="s">
        <v>726</v>
      </c>
      <c r="TYO44" s="320" t="s">
        <v>725</v>
      </c>
      <c r="TYP44" s="321" t="s">
        <v>720</v>
      </c>
      <c r="TYQ44" s="322"/>
      <c r="TYR44" s="170"/>
      <c r="TYS44" s="170"/>
      <c r="TYT44" s="323" t="s">
        <v>20</v>
      </c>
      <c r="TYU44" s="324">
        <v>0.4</v>
      </c>
      <c r="TYV44" s="321" t="s">
        <v>726</v>
      </c>
      <c r="TYW44" s="320" t="s">
        <v>725</v>
      </c>
      <c r="TYX44" s="321" t="s">
        <v>720</v>
      </c>
      <c r="TYY44" s="322"/>
      <c r="TYZ44" s="170"/>
      <c r="TZA44" s="170"/>
      <c r="TZB44" s="323" t="s">
        <v>20</v>
      </c>
      <c r="TZC44" s="324">
        <v>0.4</v>
      </c>
      <c r="TZD44" s="321" t="s">
        <v>726</v>
      </c>
      <c r="TZE44" s="320" t="s">
        <v>725</v>
      </c>
      <c r="TZF44" s="321" t="s">
        <v>720</v>
      </c>
      <c r="TZG44" s="322"/>
      <c r="TZH44" s="170"/>
      <c r="TZI44" s="170"/>
      <c r="TZJ44" s="323" t="s">
        <v>20</v>
      </c>
      <c r="TZK44" s="324">
        <v>0.4</v>
      </c>
      <c r="TZL44" s="321" t="s">
        <v>726</v>
      </c>
      <c r="TZM44" s="320" t="s">
        <v>725</v>
      </c>
      <c r="TZN44" s="321" t="s">
        <v>720</v>
      </c>
      <c r="TZO44" s="322"/>
      <c r="TZP44" s="170"/>
      <c r="TZQ44" s="170"/>
      <c r="TZR44" s="323" t="s">
        <v>20</v>
      </c>
      <c r="TZS44" s="324">
        <v>0.4</v>
      </c>
      <c r="TZT44" s="321" t="s">
        <v>726</v>
      </c>
      <c r="TZU44" s="320" t="s">
        <v>725</v>
      </c>
      <c r="TZV44" s="321" t="s">
        <v>720</v>
      </c>
      <c r="TZW44" s="322"/>
      <c r="TZX44" s="170"/>
      <c r="TZY44" s="170"/>
      <c r="TZZ44" s="323" t="s">
        <v>20</v>
      </c>
      <c r="UAA44" s="324">
        <v>0.4</v>
      </c>
      <c r="UAB44" s="321" t="s">
        <v>726</v>
      </c>
      <c r="UAC44" s="320" t="s">
        <v>725</v>
      </c>
      <c r="UAD44" s="321" t="s">
        <v>720</v>
      </c>
      <c r="UAE44" s="322"/>
      <c r="UAF44" s="170"/>
      <c r="UAG44" s="170"/>
      <c r="UAH44" s="323" t="s">
        <v>20</v>
      </c>
      <c r="UAI44" s="324">
        <v>0.4</v>
      </c>
      <c r="UAJ44" s="321" t="s">
        <v>726</v>
      </c>
      <c r="UAK44" s="320" t="s">
        <v>725</v>
      </c>
      <c r="UAL44" s="321" t="s">
        <v>720</v>
      </c>
      <c r="UAM44" s="322"/>
      <c r="UAN44" s="170"/>
      <c r="UAO44" s="170"/>
      <c r="UAP44" s="323" t="s">
        <v>20</v>
      </c>
      <c r="UAQ44" s="324">
        <v>0.4</v>
      </c>
      <c r="UAR44" s="321" t="s">
        <v>726</v>
      </c>
      <c r="UAS44" s="320" t="s">
        <v>725</v>
      </c>
      <c r="UAT44" s="321" t="s">
        <v>720</v>
      </c>
      <c r="UAU44" s="322"/>
      <c r="UAV44" s="170"/>
      <c r="UAW44" s="170"/>
      <c r="UAX44" s="323" t="s">
        <v>20</v>
      </c>
      <c r="UAY44" s="324">
        <v>0.4</v>
      </c>
      <c r="UAZ44" s="321" t="s">
        <v>726</v>
      </c>
      <c r="UBA44" s="320" t="s">
        <v>725</v>
      </c>
      <c r="UBB44" s="321" t="s">
        <v>720</v>
      </c>
      <c r="UBC44" s="322"/>
      <c r="UBD44" s="170"/>
      <c r="UBE44" s="170"/>
      <c r="UBF44" s="323" t="s">
        <v>20</v>
      </c>
      <c r="UBG44" s="324">
        <v>0.4</v>
      </c>
      <c r="UBH44" s="321" t="s">
        <v>726</v>
      </c>
      <c r="UBI44" s="320" t="s">
        <v>725</v>
      </c>
      <c r="UBJ44" s="321" t="s">
        <v>720</v>
      </c>
      <c r="UBK44" s="322"/>
      <c r="UBL44" s="170"/>
      <c r="UBM44" s="170"/>
      <c r="UBN44" s="323" t="s">
        <v>20</v>
      </c>
      <c r="UBO44" s="324">
        <v>0.4</v>
      </c>
      <c r="UBP44" s="321" t="s">
        <v>726</v>
      </c>
      <c r="UBQ44" s="320" t="s">
        <v>725</v>
      </c>
      <c r="UBR44" s="321" t="s">
        <v>720</v>
      </c>
      <c r="UBS44" s="322"/>
      <c r="UBT44" s="170"/>
      <c r="UBU44" s="170"/>
      <c r="UBV44" s="323" t="s">
        <v>20</v>
      </c>
      <c r="UBW44" s="324">
        <v>0.4</v>
      </c>
      <c r="UBX44" s="321" t="s">
        <v>726</v>
      </c>
      <c r="UBY44" s="320" t="s">
        <v>725</v>
      </c>
      <c r="UBZ44" s="321" t="s">
        <v>720</v>
      </c>
      <c r="UCA44" s="322"/>
      <c r="UCB44" s="170"/>
      <c r="UCC44" s="170"/>
      <c r="UCD44" s="323" t="s">
        <v>20</v>
      </c>
      <c r="UCE44" s="324">
        <v>0.4</v>
      </c>
      <c r="UCF44" s="321" t="s">
        <v>726</v>
      </c>
      <c r="UCG44" s="320" t="s">
        <v>725</v>
      </c>
      <c r="UCH44" s="321" t="s">
        <v>720</v>
      </c>
      <c r="UCI44" s="322"/>
      <c r="UCJ44" s="170"/>
      <c r="UCK44" s="170"/>
      <c r="UCL44" s="323" t="s">
        <v>20</v>
      </c>
      <c r="UCM44" s="324">
        <v>0.4</v>
      </c>
      <c r="UCN44" s="321" t="s">
        <v>726</v>
      </c>
      <c r="UCO44" s="320" t="s">
        <v>725</v>
      </c>
      <c r="UCP44" s="321" t="s">
        <v>720</v>
      </c>
      <c r="UCQ44" s="322"/>
      <c r="UCR44" s="170"/>
      <c r="UCS44" s="170"/>
      <c r="UCT44" s="323" t="s">
        <v>20</v>
      </c>
      <c r="UCU44" s="324">
        <v>0.4</v>
      </c>
      <c r="UCV44" s="321" t="s">
        <v>726</v>
      </c>
      <c r="UCW44" s="320" t="s">
        <v>725</v>
      </c>
      <c r="UCX44" s="321" t="s">
        <v>720</v>
      </c>
      <c r="UCY44" s="322"/>
      <c r="UCZ44" s="170"/>
      <c r="UDA44" s="170"/>
      <c r="UDB44" s="323" t="s">
        <v>20</v>
      </c>
      <c r="UDC44" s="324">
        <v>0.4</v>
      </c>
      <c r="UDD44" s="321" t="s">
        <v>726</v>
      </c>
      <c r="UDE44" s="320" t="s">
        <v>725</v>
      </c>
      <c r="UDF44" s="321" t="s">
        <v>720</v>
      </c>
      <c r="UDG44" s="322"/>
      <c r="UDH44" s="170"/>
      <c r="UDI44" s="170"/>
      <c r="UDJ44" s="323" t="s">
        <v>20</v>
      </c>
      <c r="UDK44" s="324">
        <v>0.4</v>
      </c>
      <c r="UDL44" s="321" t="s">
        <v>726</v>
      </c>
      <c r="UDM44" s="320" t="s">
        <v>725</v>
      </c>
      <c r="UDN44" s="321" t="s">
        <v>720</v>
      </c>
      <c r="UDO44" s="322"/>
      <c r="UDP44" s="170"/>
      <c r="UDQ44" s="170"/>
      <c r="UDR44" s="323" t="s">
        <v>20</v>
      </c>
      <c r="UDS44" s="324">
        <v>0.4</v>
      </c>
      <c r="UDT44" s="321" t="s">
        <v>726</v>
      </c>
      <c r="UDU44" s="320" t="s">
        <v>725</v>
      </c>
      <c r="UDV44" s="321" t="s">
        <v>720</v>
      </c>
      <c r="UDW44" s="322"/>
      <c r="UDX44" s="170"/>
      <c r="UDY44" s="170"/>
      <c r="UDZ44" s="323" t="s">
        <v>20</v>
      </c>
      <c r="UEA44" s="324">
        <v>0.4</v>
      </c>
      <c r="UEB44" s="321" t="s">
        <v>726</v>
      </c>
      <c r="UEC44" s="320" t="s">
        <v>725</v>
      </c>
      <c r="UED44" s="321" t="s">
        <v>720</v>
      </c>
      <c r="UEE44" s="322"/>
      <c r="UEF44" s="170"/>
      <c r="UEG44" s="170"/>
      <c r="UEH44" s="323" t="s">
        <v>20</v>
      </c>
      <c r="UEI44" s="324">
        <v>0.4</v>
      </c>
      <c r="UEJ44" s="321" t="s">
        <v>726</v>
      </c>
      <c r="UEK44" s="320" t="s">
        <v>725</v>
      </c>
      <c r="UEL44" s="321" t="s">
        <v>720</v>
      </c>
      <c r="UEM44" s="322"/>
      <c r="UEN44" s="170"/>
      <c r="UEO44" s="170"/>
      <c r="UEP44" s="323" t="s">
        <v>20</v>
      </c>
      <c r="UEQ44" s="324">
        <v>0.4</v>
      </c>
      <c r="UER44" s="321" t="s">
        <v>726</v>
      </c>
      <c r="UES44" s="320" t="s">
        <v>725</v>
      </c>
      <c r="UET44" s="321" t="s">
        <v>720</v>
      </c>
      <c r="UEU44" s="322"/>
      <c r="UEV44" s="170"/>
      <c r="UEW44" s="170"/>
      <c r="UEX44" s="323" t="s">
        <v>20</v>
      </c>
      <c r="UEY44" s="324">
        <v>0.4</v>
      </c>
      <c r="UEZ44" s="321" t="s">
        <v>726</v>
      </c>
      <c r="UFA44" s="320" t="s">
        <v>725</v>
      </c>
      <c r="UFB44" s="321" t="s">
        <v>720</v>
      </c>
      <c r="UFC44" s="322"/>
      <c r="UFD44" s="170"/>
      <c r="UFE44" s="170"/>
      <c r="UFF44" s="323" t="s">
        <v>20</v>
      </c>
      <c r="UFG44" s="324">
        <v>0.4</v>
      </c>
      <c r="UFH44" s="321" t="s">
        <v>726</v>
      </c>
      <c r="UFI44" s="320" t="s">
        <v>725</v>
      </c>
      <c r="UFJ44" s="321" t="s">
        <v>720</v>
      </c>
      <c r="UFK44" s="322"/>
      <c r="UFL44" s="170"/>
      <c r="UFM44" s="170"/>
      <c r="UFN44" s="323" t="s">
        <v>20</v>
      </c>
      <c r="UFO44" s="324">
        <v>0.4</v>
      </c>
      <c r="UFP44" s="321" t="s">
        <v>726</v>
      </c>
      <c r="UFQ44" s="320" t="s">
        <v>725</v>
      </c>
      <c r="UFR44" s="321" t="s">
        <v>720</v>
      </c>
      <c r="UFS44" s="322"/>
      <c r="UFT44" s="170"/>
      <c r="UFU44" s="170"/>
      <c r="UFV44" s="323" t="s">
        <v>20</v>
      </c>
      <c r="UFW44" s="324">
        <v>0.4</v>
      </c>
      <c r="UFX44" s="321" t="s">
        <v>726</v>
      </c>
      <c r="UFY44" s="320" t="s">
        <v>725</v>
      </c>
      <c r="UFZ44" s="321" t="s">
        <v>720</v>
      </c>
      <c r="UGA44" s="322"/>
      <c r="UGB44" s="170"/>
      <c r="UGC44" s="170"/>
      <c r="UGD44" s="323" t="s">
        <v>20</v>
      </c>
      <c r="UGE44" s="324">
        <v>0.4</v>
      </c>
      <c r="UGF44" s="321" t="s">
        <v>726</v>
      </c>
      <c r="UGG44" s="320" t="s">
        <v>725</v>
      </c>
      <c r="UGH44" s="321" t="s">
        <v>720</v>
      </c>
      <c r="UGI44" s="322"/>
      <c r="UGJ44" s="170"/>
      <c r="UGK44" s="170"/>
      <c r="UGL44" s="323" t="s">
        <v>20</v>
      </c>
      <c r="UGM44" s="324">
        <v>0.4</v>
      </c>
      <c r="UGN44" s="321" t="s">
        <v>726</v>
      </c>
      <c r="UGO44" s="320" t="s">
        <v>725</v>
      </c>
      <c r="UGP44" s="321" t="s">
        <v>720</v>
      </c>
      <c r="UGQ44" s="322"/>
      <c r="UGR44" s="170"/>
      <c r="UGS44" s="170"/>
      <c r="UGT44" s="323" t="s">
        <v>20</v>
      </c>
      <c r="UGU44" s="324">
        <v>0.4</v>
      </c>
      <c r="UGV44" s="321" t="s">
        <v>726</v>
      </c>
      <c r="UGW44" s="320" t="s">
        <v>725</v>
      </c>
      <c r="UGX44" s="321" t="s">
        <v>720</v>
      </c>
      <c r="UGY44" s="322"/>
      <c r="UGZ44" s="170"/>
      <c r="UHA44" s="170"/>
      <c r="UHB44" s="323" t="s">
        <v>20</v>
      </c>
      <c r="UHC44" s="324">
        <v>0.4</v>
      </c>
      <c r="UHD44" s="321" t="s">
        <v>726</v>
      </c>
      <c r="UHE44" s="320" t="s">
        <v>725</v>
      </c>
      <c r="UHF44" s="321" t="s">
        <v>720</v>
      </c>
      <c r="UHG44" s="322"/>
      <c r="UHH44" s="170"/>
      <c r="UHI44" s="170"/>
      <c r="UHJ44" s="323" t="s">
        <v>20</v>
      </c>
      <c r="UHK44" s="324">
        <v>0.4</v>
      </c>
      <c r="UHL44" s="321" t="s">
        <v>726</v>
      </c>
      <c r="UHM44" s="320" t="s">
        <v>725</v>
      </c>
      <c r="UHN44" s="321" t="s">
        <v>720</v>
      </c>
      <c r="UHO44" s="322"/>
      <c r="UHP44" s="170"/>
      <c r="UHQ44" s="170"/>
      <c r="UHR44" s="323" t="s">
        <v>20</v>
      </c>
      <c r="UHS44" s="324">
        <v>0.4</v>
      </c>
      <c r="UHT44" s="321" t="s">
        <v>726</v>
      </c>
      <c r="UHU44" s="320" t="s">
        <v>725</v>
      </c>
      <c r="UHV44" s="321" t="s">
        <v>720</v>
      </c>
      <c r="UHW44" s="322"/>
      <c r="UHX44" s="170"/>
      <c r="UHY44" s="170"/>
      <c r="UHZ44" s="323" t="s">
        <v>20</v>
      </c>
      <c r="UIA44" s="324">
        <v>0.4</v>
      </c>
      <c r="UIB44" s="321" t="s">
        <v>726</v>
      </c>
      <c r="UIC44" s="320" t="s">
        <v>725</v>
      </c>
      <c r="UID44" s="321" t="s">
        <v>720</v>
      </c>
      <c r="UIE44" s="322"/>
      <c r="UIF44" s="170"/>
      <c r="UIG44" s="170"/>
      <c r="UIH44" s="323" t="s">
        <v>20</v>
      </c>
      <c r="UII44" s="324">
        <v>0.4</v>
      </c>
      <c r="UIJ44" s="321" t="s">
        <v>726</v>
      </c>
      <c r="UIK44" s="320" t="s">
        <v>725</v>
      </c>
      <c r="UIL44" s="321" t="s">
        <v>720</v>
      </c>
      <c r="UIM44" s="322"/>
      <c r="UIN44" s="170"/>
      <c r="UIO44" s="170"/>
      <c r="UIP44" s="323" t="s">
        <v>20</v>
      </c>
      <c r="UIQ44" s="324">
        <v>0.4</v>
      </c>
      <c r="UIR44" s="321" t="s">
        <v>726</v>
      </c>
      <c r="UIS44" s="320" t="s">
        <v>725</v>
      </c>
      <c r="UIT44" s="321" t="s">
        <v>720</v>
      </c>
      <c r="UIU44" s="322"/>
      <c r="UIV44" s="170"/>
      <c r="UIW44" s="170"/>
      <c r="UIX44" s="323" t="s">
        <v>20</v>
      </c>
      <c r="UIY44" s="324">
        <v>0.4</v>
      </c>
      <c r="UIZ44" s="321" t="s">
        <v>726</v>
      </c>
      <c r="UJA44" s="320" t="s">
        <v>725</v>
      </c>
      <c r="UJB44" s="321" t="s">
        <v>720</v>
      </c>
      <c r="UJC44" s="322"/>
      <c r="UJD44" s="170"/>
      <c r="UJE44" s="170"/>
      <c r="UJF44" s="323" t="s">
        <v>20</v>
      </c>
      <c r="UJG44" s="324">
        <v>0.4</v>
      </c>
      <c r="UJH44" s="321" t="s">
        <v>726</v>
      </c>
      <c r="UJI44" s="320" t="s">
        <v>725</v>
      </c>
      <c r="UJJ44" s="321" t="s">
        <v>720</v>
      </c>
      <c r="UJK44" s="322"/>
      <c r="UJL44" s="170"/>
      <c r="UJM44" s="170"/>
      <c r="UJN44" s="323" t="s">
        <v>20</v>
      </c>
      <c r="UJO44" s="324">
        <v>0.4</v>
      </c>
      <c r="UJP44" s="321" t="s">
        <v>726</v>
      </c>
      <c r="UJQ44" s="320" t="s">
        <v>725</v>
      </c>
      <c r="UJR44" s="321" t="s">
        <v>720</v>
      </c>
      <c r="UJS44" s="322"/>
      <c r="UJT44" s="170"/>
      <c r="UJU44" s="170"/>
      <c r="UJV44" s="323" t="s">
        <v>20</v>
      </c>
      <c r="UJW44" s="324">
        <v>0.4</v>
      </c>
      <c r="UJX44" s="321" t="s">
        <v>726</v>
      </c>
      <c r="UJY44" s="320" t="s">
        <v>725</v>
      </c>
      <c r="UJZ44" s="321" t="s">
        <v>720</v>
      </c>
      <c r="UKA44" s="322"/>
      <c r="UKB44" s="170"/>
      <c r="UKC44" s="170"/>
      <c r="UKD44" s="323" t="s">
        <v>20</v>
      </c>
      <c r="UKE44" s="324">
        <v>0.4</v>
      </c>
      <c r="UKF44" s="321" t="s">
        <v>726</v>
      </c>
      <c r="UKG44" s="320" t="s">
        <v>725</v>
      </c>
      <c r="UKH44" s="321" t="s">
        <v>720</v>
      </c>
      <c r="UKI44" s="322"/>
      <c r="UKJ44" s="170"/>
      <c r="UKK44" s="170"/>
      <c r="UKL44" s="323" t="s">
        <v>20</v>
      </c>
      <c r="UKM44" s="324">
        <v>0.4</v>
      </c>
      <c r="UKN44" s="321" t="s">
        <v>726</v>
      </c>
      <c r="UKO44" s="320" t="s">
        <v>725</v>
      </c>
      <c r="UKP44" s="321" t="s">
        <v>720</v>
      </c>
      <c r="UKQ44" s="322"/>
      <c r="UKR44" s="170"/>
      <c r="UKS44" s="170"/>
      <c r="UKT44" s="323" t="s">
        <v>20</v>
      </c>
      <c r="UKU44" s="324">
        <v>0.4</v>
      </c>
      <c r="UKV44" s="321" t="s">
        <v>726</v>
      </c>
      <c r="UKW44" s="320" t="s">
        <v>725</v>
      </c>
      <c r="UKX44" s="321" t="s">
        <v>720</v>
      </c>
      <c r="UKY44" s="322"/>
      <c r="UKZ44" s="170"/>
      <c r="ULA44" s="170"/>
      <c r="ULB44" s="323" t="s">
        <v>20</v>
      </c>
      <c r="ULC44" s="324">
        <v>0.4</v>
      </c>
      <c r="ULD44" s="321" t="s">
        <v>726</v>
      </c>
      <c r="ULE44" s="320" t="s">
        <v>725</v>
      </c>
      <c r="ULF44" s="321" t="s">
        <v>720</v>
      </c>
      <c r="ULG44" s="322"/>
      <c r="ULH44" s="170"/>
      <c r="ULI44" s="170"/>
      <c r="ULJ44" s="323" t="s">
        <v>20</v>
      </c>
      <c r="ULK44" s="324">
        <v>0.4</v>
      </c>
      <c r="ULL44" s="321" t="s">
        <v>726</v>
      </c>
      <c r="ULM44" s="320" t="s">
        <v>725</v>
      </c>
      <c r="ULN44" s="321" t="s">
        <v>720</v>
      </c>
      <c r="ULO44" s="322"/>
      <c r="ULP44" s="170"/>
      <c r="ULQ44" s="170"/>
      <c r="ULR44" s="323" t="s">
        <v>20</v>
      </c>
      <c r="ULS44" s="324">
        <v>0.4</v>
      </c>
      <c r="ULT44" s="321" t="s">
        <v>726</v>
      </c>
      <c r="ULU44" s="320" t="s">
        <v>725</v>
      </c>
      <c r="ULV44" s="321" t="s">
        <v>720</v>
      </c>
      <c r="ULW44" s="322"/>
      <c r="ULX44" s="170"/>
      <c r="ULY44" s="170"/>
      <c r="ULZ44" s="323" t="s">
        <v>20</v>
      </c>
      <c r="UMA44" s="324">
        <v>0.4</v>
      </c>
      <c r="UMB44" s="321" t="s">
        <v>726</v>
      </c>
      <c r="UMC44" s="320" t="s">
        <v>725</v>
      </c>
      <c r="UMD44" s="321" t="s">
        <v>720</v>
      </c>
      <c r="UME44" s="322"/>
      <c r="UMF44" s="170"/>
      <c r="UMG44" s="170"/>
      <c r="UMH44" s="323" t="s">
        <v>20</v>
      </c>
      <c r="UMI44" s="324">
        <v>0.4</v>
      </c>
      <c r="UMJ44" s="321" t="s">
        <v>726</v>
      </c>
      <c r="UMK44" s="320" t="s">
        <v>725</v>
      </c>
      <c r="UML44" s="321" t="s">
        <v>720</v>
      </c>
      <c r="UMM44" s="322"/>
      <c r="UMN44" s="170"/>
      <c r="UMO44" s="170"/>
      <c r="UMP44" s="323" t="s">
        <v>20</v>
      </c>
      <c r="UMQ44" s="324">
        <v>0.4</v>
      </c>
      <c r="UMR44" s="321" t="s">
        <v>726</v>
      </c>
      <c r="UMS44" s="320" t="s">
        <v>725</v>
      </c>
      <c r="UMT44" s="321" t="s">
        <v>720</v>
      </c>
      <c r="UMU44" s="322"/>
      <c r="UMV44" s="170"/>
      <c r="UMW44" s="170"/>
      <c r="UMX44" s="323" t="s">
        <v>20</v>
      </c>
      <c r="UMY44" s="324">
        <v>0.4</v>
      </c>
      <c r="UMZ44" s="321" t="s">
        <v>726</v>
      </c>
      <c r="UNA44" s="320" t="s">
        <v>725</v>
      </c>
      <c r="UNB44" s="321" t="s">
        <v>720</v>
      </c>
      <c r="UNC44" s="322"/>
      <c r="UND44" s="170"/>
      <c r="UNE44" s="170"/>
      <c r="UNF44" s="323" t="s">
        <v>20</v>
      </c>
      <c r="UNG44" s="324">
        <v>0.4</v>
      </c>
      <c r="UNH44" s="321" t="s">
        <v>726</v>
      </c>
      <c r="UNI44" s="320" t="s">
        <v>725</v>
      </c>
      <c r="UNJ44" s="321" t="s">
        <v>720</v>
      </c>
      <c r="UNK44" s="322"/>
      <c r="UNL44" s="170"/>
      <c r="UNM44" s="170"/>
      <c r="UNN44" s="323" t="s">
        <v>20</v>
      </c>
      <c r="UNO44" s="324">
        <v>0.4</v>
      </c>
      <c r="UNP44" s="321" t="s">
        <v>726</v>
      </c>
      <c r="UNQ44" s="320" t="s">
        <v>725</v>
      </c>
      <c r="UNR44" s="321" t="s">
        <v>720</v>
      </c>
      <c r="UNS44" s="322"/>
      <c r="UNT44" s="170"/>
      <c r="UNU44" s="170"/>
      <c r="UNV44" s="323" t="s">
        <v>20</v>
      </c>
      <c r="UNW44" s="324">
        <v>0.4</v>
      </c>
      <c r="UNX44" s="321" t="s">
        <v>726</v>
      </c>
      <c r="UNY44" s="320" t="s">
        <v>725</v>
      </c>
      <c r="UNZ44" s="321" t="s">
        <v>720</v>
      </c>
      <c r="UOA44" s="322"/>
      <c r="UOB44" s="170"/>
      <c r="UOC44" s="170"/>
      <c r="UOD44" s="323" t="s">
        <v>20</v>
      </c>
      <c r="UOE44" s="324">
        <v>0.4</v>
      </c>
      <c r="UOF44" s="321" t="s">
        <v>726</v>
      </c>
      <c r="UOG44" s="320" t="s">
        <v>725</v>
      </c>
      <c r="UOH44" s="321" t="s">
        <v>720</v>
      </c>
      <c r="UOI44" s="322"/>
      <c r="UOJ44" s="170"/>
      <c r="UOK44" s="170"/>
      <c r="UOL44" s="323" t="s">
        <v>20</v>
      </c>
      <c r="UOM44" s="324">
        <v>0.4</v>
      </c>
      <c r="UON44" s="321" t="s">
        <v>726</v>
      </c>
      <c r="UOO44" s="320" t="s">
        <v>725</v>
      </c>
      <c r="UOP44" s="321" t="s">
        <v>720</v>
      </c>
      <c r="UOQ44" s="322"/>
      <c r="UOR44" s="170"/>
      <c r="UOS44" s="170"/>
      <c r="UOT44" s="323" t="s">
        <v>20</v>
      </c>
      <c r="UOU44" s="324">
        <v>0.4</v>
      </c>
      <c r="UOV44" s="321" t="s">
        <v>726</v>
      </c>
      <c r="UOW44" s="320" t="s">
        <v>725</v>
      </c>
      <c r="UOX44" s="321" t="s">
        <v>720</v>
      </c>
      <c r="UOY44" s="322"/>
      <c r="UOZ44" s="170"/>
      <c r="UPA44" s="170"/>
      <c r="UPB44" s="323" t="s">
        <v>20</v>
      </c>
      <c r="UPC44" s="324">
        <v>0.4</v>
      </c>
      <c r="UPD44" s="321" t="s">
        <v>726</v>
      </c>
      <c r="UPE44" s="320" t="s">
        <v>725</v>
      </c>
      <c r="UPF44" s="321" t="s">
        <v>720</v>
      </c>
      <c r="UPG44" s="322"/>
      <c r="UPH44" s="170"/>
      <c r="UPI44" s="170"/>
      <c r="UPJ44" s="323" t="s">
        <v>20</v>
      </c>
      <c r="UPK44" s="324">
        <v>0.4</v>
      </c>
      <c r="UPL44" s="321" t="s">
        <v>726</v>
      </c>
      <c r="UPM44" s="320" t="s">
        <v>725</v>
      </c>
      <c r="UPN44" s="321" t="s">
        <v>720</v>
      </c>
      <c r="UPO44" s="322"/>
      <c r="UPP44" s="170"/>
      <c r="UPQ44" s="170"/>
      <c r="UPR44" s="323" t="s">
        <v>20</v>
      </c>
      <c r="UPS44" s="324">
        <v>0.4</v>
      </c>
      <c r="UPT44" s="321" t="s">
        <v>726</v>
      </c>
      <c r="UPU44" s="320" t="s">
        <v>725</v>
      </c>
      <c r="UPV44" s="321" t="s">
        <v>720</v>
      </c>
      <c r="UPW44" s="322"/>
      <c r="UPX44" s="170"/>
      <c r="UPY44" s="170"/>
      <c r="UPZ44" s="323" t="s">
        <v>20</v>
      </c>
      <c r="UQA44" s="324">
        <v>0.4</v>
      </c>
      <c r="UQB44" s="321" t="s">
        <v>726</v>
      </c>
      <c r="UQC44" s="320" t="s">
        <v>725</v>
      </c>
      <c r="UQD44" s="321" t="s">
        <v>720</v>
      </c>
      <c r="UQE44" s="322"/>
      <c r="UQF44" s="170"/>
      <c r="UQG44" s="170"/>
      <c r="UQH44" s="323" t="s">
        <v>20</v>
      </c>
      <c r="UQI44" s="324">
        <v>0.4</v>
      </c>
      <c r="UQJ44" s="321" t="s">
        <v>726</v>
      </c>
      <c r="UQK44" s="320" t="s">
        <v>725</v>
      </c>
      <c r="UQL44" s="321" t="s">
        <v>720</v>
      </c>
      <c r="UQM44" s="322"/>
      <c r="UQN44" s="170"/>
      <c r="UQO44" s="170"/>
      <c r="UQP44" s="323" t="s">
        <v>20</v>
      </c>
      <c r="UQQ44" s="324">
        <v>0.4</v>
      </c>
      <c r="UQR44" s="321" t="s">
        <v>726</v>
      </c>
      <c r="UQS44" s="320" t="s">
        <v>725</v>
      </c>
      <c r="UQT44" s="321" t="s">
        <v>720</v>
      </c>
      <c r="UQU44" s="322"/>
      <c r="UQV44" s="170"/>
      <c r="UQW44" s="170"/>
      <c r="UQX44" s="323" t="s">
        <v>20</v>
      </c>
      <c r="UQY44" s="324">
        <v>0.4</v>
      </c>
      <c r="UQZ44" s="321" t="s">
        <v>726</v>
      </c>
      <c r="URA44" s="320" t="s">
        <v>725</v>
      </c>
      <c r="URB44" s="321" t="s">
        <v>720</v>
      </c>
      <c r="URC44" s="322"/>
      <c r="URD44" s="170"/>
      <c r="URE44" s="170"/>
      <c r="URF44" s="323" t="s">
        <v>20</v>
      </c>
      <c r="URG44" s="324">
        <v>0.4</v>
      </c>
      <c r="URH44" s="321" t="s">
        <v>726</v>
      </c>
      <c r="URI44" s="320" t="s">
        <v>725</v>
      </c>
      <c r="URJ44" s="321" t="s">
        <v>720</v>
      </c>
      <c r="URK44" s="322"/>
      <c r="URL44" s="170"/>
      <c r="URM44" s="170"/>
      <c r="URN44" s="323" t="s">
        <v>20</v>
      </c>
      <c r="URO44" s="324">
        <v>0.4</v>
      </c>
      <c r="URP44" s="321" t="s">
        <v>726</v>
      </c>
      <c r="URQ44" s="320" t="s">
        <v>725</v>
      </c>
      <c r="URR44" s="321" t="s">
        <v>720</v>
      </c>
      <c r="URS44" s="322"/>
      <c r="URT44" s="170"/>
      <c r="URU44" s="170"/>
      <c r="URV44" s="323" t="s">
        <v>20</v>
      </c>
      <c r="URW44" s="324">
        <v>0.4</v>
      </c>
      <c r="URX44" s="321" t="s">
        <v>726</v>
      </c>
      <c r="URY44" s="320" t="s">
        <v>725</v>
      </c>
      <c r="URZ44" s="321" t="s">
        <v>720</v>
      </c>
      <c r="USA44" s="322"/>
      <c r="USB44" s="170"/>
      <c r="USC44" s="170"/>
      <c r="USD44" s="323" t="s">
        <v>20</v>
      </c>
      <c r="USE44" s="324">
        <v>0.4</v>
      </c>
      <c r="USF44" s="321" t="s">
        <v>726</v>
      </c>
      <c r="USG44" s="320" t="s">
        <v>725</v>
      </c>
      <c r="USH44" s="321" t="s">
        <v>720</v>
      </c>
      <c r="USI44" s="322"/>
      <c r="USJ44" s="170"/>
      <c r="USK44" s="170"/>
      <c r="USL44" s="323" t="s">
        <v>20</v>
      </c>
      <c r="USM44" s="324">
        <v>0.4</v>
      </c>
      <c r="USN44" s="321" t="s">
        <v>726</v>
      </c>
      <c r="USO44" s="320" t="s">
        <v>725</v>
      </c>
      <c r="USP44" s="321" t="s">
        <v>720</v>
      </c>
      <c r="USQ44" s="322"/>
      <c r="USR44" s="170"/>
      <c r="USS44" s="170"/>
      <c r="UST44" s="323" t="s">
        <v>20</v>
      </c>
      <c r="USU44" s="324">
        <v>0.4</v>
      </c>
      <c r="USV44" s="321" t="s">
        <v>726</v>
      </c>
      <c r="USW44" s="320" t="s">
        <v>725</v>
      </c>
      <c r="USX44" s="321" t="s">
        <v>720</v>
      </c>
      <c r="USY44" s="322"/>
      <c r="USZ44" s="170"/>
      <c r="UTA44" s="170"/>
      <c r="UTB44" s="323" t="s">
        <v>20</v>
      </c>
      <c r="UTC44" s="324">
        <v>0.4</v>
      </c>
      <c r="UTD44" s="321" t="s">
        <v>726</v>
      </c>
      <c r="UTE44" s="320" t="s">
        <v>725</v>
      </c>
      <c r="UTF44" s="321" t="s">
        <v>720</v>
      </c>
      <c r="UTG44" s="322"/>
      <c r="UTH44" s="170"/>
      <c r="UTI44" s="170"/>
      <c r="UTJ44" s="323" t="s">
        <v>20</v>
      </c>
      <c r="UTK44" s="324">
        <v>0.4</v>
      </c>
      <c r="UTL44" s="321" t="s">
        <v>726</v>
      </c>
      <c r="UTM44" s="320" t="s">
        <v>725</v>
      </c>
      <c r="UTN44" s="321" t="s">
        <v>720</v>
      </c>
      <c r="UTO44" s="322"/>
      <c r="UTP44" s="170"/>
      <c r="UTQ44" s="170"/>
      <c r="UTR44" s="323" t="s">
        <v>20</v>
      </c>
      <c r="UTS44" s="324">
        <v>0.4</v>
      </c>
      <c r="UTT44" s="321" t="s">
        <v>726</v>
      </c>
      <c r="UTU44" s="320" t="s">
        <v>725</v>
      </c>
      <c r="UTV44" s="321" t="s">
        <v>720</v>
      </c>
      <c r="UTW44" s="322"/>
      <c r="UTX44" s="170"/>
      <c r="UTY44" s="170"/>
      <c r="UTZ44" s="323" t="s">
        <v>20</v>
      </c>
      <c r="UUA44" s="324">
        <v>0.4</v>
      </c>
      <c r="UUB44" s="321" t="s">
        <v>726</v>
      </c>
      <c r="UUC44" s="320" t="s">
        <v>725</v>
      </c>
      <c r="UUD44" s="321" t="s">
        <v>720</v>
      </c>
      <c r="UUE44" s="322"/>
      <c r="UUF44" s="170"/>
      <c r="UUG44" s="170"/>
      <c r="UUH44" s="323" t="s">
        <v>20</v>
      </c>
      <c r="UUI44" s="324">
        <v>0.4</v>
      </c>
      <c r="UUJ44" s="321" t="s">
        <v>726</v>
      </c>
      <c r="UUK44" s="320" t="s">
        <v>725</v>
      </c>
      <c r="UUL44" s="321" t="s">
        <v>720</v>
      </c>
      <c r="UUM44" s="322"/>
      <c r="UUN44" s="170"/>
      <c r="UUO44" s="170"/>
      <c r="UUP44" s="323" t="s">
        <v>20</v>
      </c>
      <c r="UUQ44" s="324">
        <v>0.4</v>
      </c>
      <c r="UUR44" s="321" t="s">
        <v>726</v>
      </c>
      <c r="UUS44" s="320" t="s">
        <v>725</v>
      </c>
      <c r="UUT44" s="321" t="s">
        <v>720</v>
      </c>
      <c r="UUU44" s="322"/>
      <c r="UUV44" s="170"/>
      <c r="UUW44" s="170"/>
      <c r="UUX44" s="323" t="s">
        <v>20</v>
      </c>
      <c r="UUY44" s="324">
        <v>0.4</v>
      </c>
      <c r="UUZ44" s="321" t="s">
        <v>726</v>
      </c>
      <c r="UVA44" s="320" t="s">
        <v>725</v>
      </c>
      <c r="UVB44" s="321" t="s">
        <v>720</v>
      </c>
      <c r="UVC44" s="322"/>
      <c r="UVD44" s="170"/>
      <c r="UVE44" s="170"/>
      <c r="UVF44" s="323" t="s">
        <v>20</v>
      </c>
      <c r="UVG44" s="324">
        <v>0.4</v>
      </c>
      <c r="UVH44" s="321" t="s">
        <v>726</v>
      </c>
      <c r="UVI44" s="320" t="s">
        <v>725</v>
      </c>
      <c r="UVJ44" s="321" t="s">
        <v>720</v>
      </c>
      <c r="UVK44" s="322"/>
      <c r="UVL44" s="170"/>
      <c r="UVM44" s="170"/>
      <c r="UVN44" s="323" t="s">
        <v>20</v>
      </c>
      <c r="UVO44" s="324">
        <v>0.4</v>
      </c>
      <c r="UVP44" s="321" t="s">
        <v>726</v>
      </c>
      <c r="UVQ44" s="320" t="s">
        <v>725</v>
      </c>
      <c r="UVR44" s="321" t="s">
        <v>720</v>
      </c>
      <c r="UVS44" s="322"/>
      <c r="UVT44" s="170"/>
      <c r="UVU44" s="170"/>
      <c r="UVV44" s="323" t="s">
        <v>20</v>
      </c>
      <c r="UVW44" s="324">
        <v>0.4</v>
      </c>
      <c r="UVX44" s="321" t="s">
        <v>726</v>
      </c>
      <c r="UVY44" s="320" t="s">
        <v>725</v>
      </c>
      <c r="UVZ44" s="321" t="s">
        <v>720</v>
      </c>
      <c r="UWA44" s="322"/>
      <c r="UWB44" s="170"/>
      <c r="UWC44" s="170"/>
      <c r="UWD44" s="323" t="s">
        <v>20</v>
      </c>
      <c r="UWE44" s="324">
        <v>0.4</v>
      </c>
      <c r="UWF44" s="321" t="s">
        <v>726</v>
      </c>
      <c r="UWG44" s="320" t="s">
        <v>725</v>
      </c>
      <c r="UWH44" s="321" t="s">
        <v>720</v>
      </c>
      <c r="UWI44" s="322"/>
      <c r="UWJ44" s="170"/>
      <c r="UWK44" s="170"/>
      <c r="UWL44" s="323" t="s">
        <v>20</v>
      </c>
      <c r="UWM44" s="324">
        <v>0.4</v>
      </c>
      <c r="UWN44" s="321" t="s">
        <v>726</v>
      </c>
      <c r="UWO44" s="320" t="s">
        <v>725</v>
      </c>
      <c r="UWP44" s="321" t="s">
        <v>720</v>
      </c>
      <c r="UWQ44" s="322"/>
      <c r="UWR44" s="170"/>
      <c r="UWS44" s="170"/>
      <c r="UWT44" s="323" t="s">
        <v>20</v>
      </c>
      <c r="UWU44" s="324">
        <v>0.4</v>
      </c>
      <c r="UWV44" s="321" t="s">
        <v>726</v>
      </c>
      <c r="UWW44" s="320" t="s">
        <v>725</v>
      </c>
      <c r="UWX44" s="321" t="s">
        <v>720</v>
      </c>
      <c r="UWY44" s="322"/>
      <c r="UWZ44" s="170"/>
      <c r="UXA44" s="170"/>
      <c r="UXB44" s="323" t="s">
        <v>20</v>
      </c>
      <c r="UXC44" s="324">
        <v>0.4</v>
      </c>
      <c r="UXD44" s="321" t="s">
        <v>726</v>
      </c>
      <c r="UXE44" s="320" t="s">
        <v>725</v>
      </c>
      <c r="UXF44" s="321" t="s">
        <v>720</v>
      </c>
      <c r="UXG44" s="322"/>
      <c r="UXH44" s="170"/>
      <c r="UXI44" s="170"/>
      <c r="UXJ44" s="323" t="s">
        <v>20</v>
      </c>
      <c r="UXK44" s="324">
        <v>0.4</v>
      </c>
      <c r="UXL44" s="321" t="s">
        <v>726</v>
      </c>
      <c r="UXM44" s="320" t="s">
        <v>725</v>
      </c>
      <c r="UXN44" s="321" t="s">
        <v>720</v>
      </c>
      <c r="UXO44" s="322"/>
      <c r="UXP44" s="170"/>
      <c r="UXQ44" s="170"/>
      <c r="UXR44" s="323" t="s">
        <v>20</v>
      </c>
      <c r="UXS44" s="324">
        <v>0.4</v>
      </c>
      <c r="UXT44" s="321" t="s">
        <v>726</v>
      </c>
      <c r="UXU44" s="320" t="s">
        <v>725</v>
      </c>
      <c r="UXV44" s="321" t="s">
        <v>720</v>
      </c>
      <c r="UXW44" s="322"/>
      <c r="UXX44" s="170"/>
      <c r="UXY44" s="170"/>
      <c r="UXZ44" s="323" t="s">
        <v>20</v>
      </c>
      <c r="UYA44" s="324">
        <v>0.4</v>
      </c>
      <c r="UYB44" s="321" t="s">
        <v>726</v>
      </c>
      <c r="UYC44" s="320" t="s">
        <v>725</v>
      </c>
      <c r="UYD44" s="321" t="s">
        <v>720</v>
      </c>
      <c r="UYE44" s="322"/>
      <c r="UYF44" s="170"/>
      <c r="UYG44" s="170"/>
      <c r="UYH44" s="323" t="s">
        <v>20</v>
      </c>
      <c r="UYI44" s="324">
        <v>0.4</v>
      </c>
      <c r="UYJ44" s="321" t="s">
        <v>726</v>
      </c>
      <c r="UYK44" s="320" t="s">
        <v>725</v>
      </c>
      <c r="UYL44" s="321" t="s">
        <v>720</v>
      </c>
      <c r="UYM44" s="322"/>
      <c r="UYN44" s="170"/>
      <c r="UYO44" s="170"/>
      <c r="UYP44" s="323" t="s">
        <v>20</v>
      </c>
      <c r="UYQ44" s="324">
        <v>0.4</v>
      </c>
      <c r="UYR44" s="321" t="s">
        <v>726</v>
      </c>
      <c r="UYS44" s="320" t="s">
        <v>725</v>
      </c>
      <c r="UYT44" s="321" t="s">
        <v>720</v>
      </c>
      <c r="UYU44" s="322"/>
      <c r="UYV44" s="170"/>
      <c r="UYW44" s="170"/>
      <c r="UYX44" s="323" t="s">
        <v>20</v>
      </c>
      <c r="UYY44" s="324">
        <v>0.4</v>
      </c>
      <c r="UYZ44" s="321" t="s">
        <v>726</v>
      </c>
      <c r="UZA44" s="320" t="s">
        <v>725</v>
      </c>
      <c r="UZB44" s="321" t="s">
        <v>720</v>
      </c>
      <c r="UZC44" s="322"/>
      <c r="UZD44" s="170"/>
      <c r="UZE44" s="170"/>
      <c r="UZF44" s="323" t="s">
        <v>20</v>
      </c>
      <c r="UZG44" s="324">
        <v>0.4</v>
      </c>
      <c r="UZH44" s="321" t="s">
        <v>726</v>
      </c>
      <c r="UZI44" s="320" t="s">
        <v>725</v>
      </c>
      <c r="UZJ44" s="321" t="s">
        <v>720</v>
      </c>
      <c r="UZK44" s="322"/>
      <c r="UZL44" s="170"/>
      <c r="UZM44" s="170"/>
      <c r="UZN44" s="323" t="s">
        <v>20</v>
      </c>
      <c r="UZO44" s="324">
        <v>0.4</v>
      </c>
      <c r="UZP44" s="321" t="s">
        <v>726</v>
      </c>
      <c r="UZQ44" s="320" t="s">
        <v>725</v>
      </c>
      <c r="UZR44" s="321" t="s">
        <v>720</v>
      </c>
      <c r="UZS44" s="322"/>
      <c r="UZT44" s="170"/>
      <c r="UZU44" s="170"/>
      <c r="UZV44" s="323" t="s">
        <v>20</v>
      </c>
      <c r="UZW44" s="324">
        <v>0.4</v>
      </c>
      <c r="UZX44" s="321" t="s">
        <v>726</v>
      </c>
      <c r="UZY44" s="320" t="s">
        <v>725</v>
      </c>
      <c r="UZZ44" s="321" t="s">
        <v>720</v>
      </c>
      <c r="VAA44" s="322"/>
      <c r="VAB44" s="170"/>
      <c r="VAC44" s="170"/>
      <c r="VAD44" s="323" t="s">
        <v>20</v>
      </c>
      <c r="VAE44" s="324">
        <v>0.4</v>
      </c>
      <c r="VAF44" s="321" t="s">
        <v>726</v>
      </c>
      <c r="VAG44" s="320" t="s">
        <v>725</v>
      </c>
      <c r="VAH44" s="321" t="s">
        <v>720</v>
      </c>
      <c r="VAI44" s="322"/>
      <c r="VAJ44" s="170"/>
      <c r="VAK44" s="170"/>
      <c r="VAL44" s="323" t="s">
        <v>20</v>
      </c>
      <c r="VAM44" s="324">
        <v>0.4</v>
      </c>
      <c r="VAN44" s="321" t="s">
        <v>726</v>
      </c>
      <c r="VAO44" s="320" t="s">
        <v>725</v>
      </c>
      <c r="VAP44" s="321" t="s">
        <v>720</v>
      </c>
      <c r="VAQ44" s="322"/>
      <c r="VAR44" s="170"/>
      <c r="VAS44" s="170"/>
      <c r="VAT44" s="323" t="s">
        <v>20</v>
      </c>
      <c r="VAU44" s="324">
        <v>0.4</v>
      </c>
      <c r="VAV44" s="321" t="s">
        <v>726</v>
      </c>
      <c r="VAW44" s="320" t="s">
        <v>725</v>
      </c>
      <c r="VAX44" s="321" t="s">
        <v>720</v>
      </c>
      <c r="VAY44" s="322"/>
      <c r="VAZ44" s="170"/>
      <c r="VBA44" s="170"/>
      <c r="VBB44" s="323" t="s">
        <v>20</v>
      </c>
      <c r="VBC44" s="324">
        <v>0.4</v>
      </c>
      <c r="VBD44" s="321" t="s">
        <v>726</v>
      </c>
      <c r="VBE44" s="320" t="s">
        <v>725</v>
      </c>
      <c r="VBF44" s="321" t="s">
        <v>720</v>
      </c>
      <c r="VBG44" s="322"/>
      <c r="VBH44" s="170"/>
      <c r="VBI44" s="170"/>
      <c r="VBJ44" s="323" t="s">
        <v>20</v>
      </c>
      <c r="VBK44" s="324">
        <v>0.4</v>
      </c>
      <c r="VBL44" s="321" t="s">
        <v>726</v>
      </c>
      <c r="VBM44" s="320" t="s">
        <v>725</v>
      </c>
      <c r="VBN44" s="321" t="s">
        <v>720</v>
      </c>
      <c r="VBO44" s="322"/>
      <c r="VBP44" s="170"/>
      <c r="VBQ44" s="170"/>
      <c r="VBR44" s="323" t="s">
        <v>20</v>
      </c>
      <c r="VBS44" s="324">
        <v>0.4</v>
      </c>
      <c r="VBT44" s="321" t="s">
        <v>726</v>
      </c>
      <c r="VBU44" s="320" t="s">
        <v>725</v>
      </c>
      <c r="VBV44" s="321" t="s">
        <v>720</v>
      </c>
      <c r="VBW44" s="322"/>
      <c r="VBX44" s="170"/>
      <c r="VBY44" s="170"/>
      <c r="VBZ44" s="323" t="s">
        <v>20</v>
      </c>
      <c r="VCA44" s="324">
        <v>0.4</v>
      </c>
      <c r="VCB44" s="321" t="s">
        <v>726</v>
      </c>
      <c r="VCC44" s="320" t="s">
        <v>725</v>
      </c>
      <c r="VCD44" s="321" t="s">
        <v>720</v>
      </c>
      <c r="VCE44" s="322"/>
      <c r="VCF44" s="170"/>
      <c r="VCG44" s="170"/>
      <c r="VCH44" s="323" t="s">
        <v>20</v>
      </c>
      <c r="VCI44" s="324">
        <v>0.4</v>
      </c>
      <c r="VCJ44" s="321" t="s">
        <v>726</v>
      </c>
      <c r="VCK44" s="320" t="s">
        <v>725</v>
      </c>
      <c r="VCL44" s="321" t="s">
        <v>720</v>
      </c>
      <c r="VCM44" s="322"/>
      <c r="VCN44" s="170"/>
      <c r="VCO44" s="170"/>
      <c r="VCP44" s="323" t="s">
        <v>20</v>
      </c>
      <c r="VCQ44" s="324">
        <v>0.4</v>
      </c>
      <c r="VCR44" s="321" t="s">
        <v>726</v>
      </c>
      <c r="VCS44" s="320" t="s">
        <v>725</v>
      </c>
      <c r="VCT44" s="321" t="s">
        <v>720</v>
      </c>
      <c r="VCU44" s="322"/>
      <c r="VCV44" s="170"/>
      <c r="VCW44" s="170"/>
      <c r="VCX44" s="323" t="s">
        <v>20</v>
      </c>
      <c r="VCY44" s="324">
        <v>0.4</v>
      </c>
      <c r="VCZ44" s="321" t="s">
        <v>726</v>
      </c>
      <c r="VDA44" s="320" t="s">
        <v>725</v>
      </c>
      <c r="VDB44" s="321" t="s">
        <v>720</v>
      </c>
      <c r="VDC44" s="322"/>
      <c r="VDD44" s="170"/>
      <c r="VDE44" s="170"/>
      <c r="VDF44" s="323" t="s">
        <v>20</v>
      </c>
      <c r="VDG44" s="324">
        <v>0.4</v>
      </c>
      <c r="VDH44" s="321" t="s">
        <v>726</v>
      </c>
      <c r="VDI44" s="320" t="s">
        <v>725</v>
      </c>
      <c r="VDJ44" s="321" t="s">
        <v>720</v>
      </c>
      <c r="VDK44" s="322"/>
      <c r="VDL44" s="170"/>
      <c r="VDM44" s="170"/>
      <c r="VDN44" s="323" t="s">
        <v>20</v>
      </c>
      <c r="VDO44" s="324">
        <v>0.4</v>
      </c>
      <c r="VDP44" s="321" t="s">
        <v>726</v>
      </c>
      <c r="VDQ44" s="320" t="s">
        <v>725</v>
      </c>
      <c r="VDR44" s="321" t="s">
        <v>720</v>
      </c>
      <c r="VDS44" s="322"/>
      <c r="VDT44" s="170"/>
      <c r="VDU44" s="170"/>
      <c r="VDV44" s="323" t="s">
        <v>20</v>
      </c>
      <c r="VDW44" s="324">
        <v>0.4</v>
      </c>
      <c r="VDX44" s="321" t="s">
        <v>726</v>
      </c>
      <c r="VDY44" s="320" t="s">
        <v>725</v>
      </c>
      <c r="VDZ44" s="321" t="s">
        <v>720</v>
      </c>
      <c r="VEA44" s="322"/>
      <c r="VEB44" s="170"/>
      <c r="VEC44" s="170"/>
      <c r="VED44" s="323" t="s">
        <v>20</v>
      </c>
      <c r="VEE44" s="324">
        <v>0.4</v>
      </c>
      <c r="VEF44" s="321" t="s">
        <v>726</v>
      </c>
      <c r="VEG44" s="320" t="s">
        <v>725</v>
      </c>
      <c r="VEH44" s="321" t="s">
        <v>720</v>
      </c>
      <c r="VEI44" s="322"/>
      <c r="VEJ44" s="170"/>
      <c r="VEK44" s="170"/>
      <c r="VEL44" s="323" t="s">
        <v>20</v>
      </c>
      <c r="VEM44" s="324">
        <v>0.4</v>
      </c>
      <c r="VEN44" s="321" t="s">
        <v>726</v>
      </c>
      <c r="VEO44" s="320" t="s">
        <v>725</v>
      </c>
      <c r="VEP44" s="321" t="s">
        <v>720</v>
      </c>
      <c r="VEQ44" s="322"/>
      <c r="VER44" s="170"/>
      <c r="VES44" s="170"/>
      <c r="VET44" s="323" t="s">
        <v>20</v>
      </c>
      <c r="VEU44" s="324">
        <v>0.4</v>
      </c>
      <c r="VEV44" s="321" t="s">
        <v>726</v>
      </c>
      <c r="VEW44" s="320" t="s">
        <v>725</v>
      </c>
      <c r="VEX44" s="321" t="s">
        <v>720</v>
      </c>
      <c r="VEY44" s="322"/>
      <c r="VEZ44" s="170"/>
      <c r="VFA44" s="170"/>
      <c r="VFB44" s="323" t="s">
        <v>20</v>
      </c>
      <c r="VFC44" s="324">
        <v>0.4</v>
      </c>
      <c r="VFD44" s="321" t="s">
        <v>726</v>
      </c>
      <c r="VFE44" s="320" t="s">
        <v>725</v>
      </c>
      <c r="VFF44" s="321" t="s">
        <v>720</v>
      </c>
      <c r="VFG44" s="322"/>
      <c r="VFH44" s="170"/>
      <c r="VFI44" s="170"/>
      <c r="VFJ44" s="323" t="s">
        <v>20</v>
      </c>
      <c r="VFK44" s="324">
        <v>0.4</v>
      </c>
      <c r="VFL44" s="321" t="s">
        <v>726</v>
      </c>
      <c r="VFM44" s="320" t="s">
        <v>725</v>
      </c>
      <c r="VFN44" s="321" t="s">
        <v>720</v>
      </c>
      <c r="VFO44" s="322"/>
      <c r="VFP44" s="170"/>
      <c r="VFQ44" s="170"/>
      <c r="VFR44" s="323" t="s">
        <v>20</v>
      </c>
      <c r="VFS44" s="324">
        <v>0.4</v>
      </c>
      <c r="VFT44" s="321" t="s">
        <v>726</v>
      </c>
      <c r="VFU44" s="320" t="s">
        <v>725</v>
      </c>
      <c r="VFV44" s="321" t="s">
        <v>720</v>
      </c>
      <c r="VFW44" s="322"/>
      <c r="VFX44" s="170"/>
      <c r="VFY44" s="170"/>
      <c r="VFZ44" s="323" t="s">
        <v>20</v>
      </c>
      <c r="VGA44" s="324">
        <v>0.4</v>
      </c>
      <c r="VGB44" s="321" t="s">
        <v>726</v>
      </c>
      <c r="VGC44" s="320" t="s">
        <v>725</v>
      </c>
      <c r="VGD44" s="321" t="s">
        <v>720</v>
      </c>
      <c r="VGE44" s="322"/>
      <c r="VGF44" s="170"/>
      <c r="VGG44" s="170"/>
      <c r="VGH44" s="323" t="s">
        <v>20</v>
      </c>
      <c r="VGI44" s="324">
        <v>0.4</v>
      </c>
      <c r="VGJ44" s="321" t="s">
        <v>726</v>
      </c>
      <c r="VGK44" s="320" t="s">
        <v>725</v>
      </c>
      <c r="VGL44" s="321" t="s">
        <v>720</v>
      </c>
      <c r="VGM44" s="322"/>
      <c r="VGN44" s="170"/>
      <c r="VGO44" s="170"/>
      <c r="VGP44" s="323" t="s">
        <v>20</v>
      </c>
      <c r="VGQ44" s="324">
        <v>0.4</v>
      </c>
      <c r="VGR44" s="321" t="s">
        <v>726</v>
      </c>
      <c r="VGS44" s="320" t="s">
        <v>725</v>
      </c>
      <c r="VGT44" s="321" t="s">
        <v>720</v>
      </c>
      <c r="VGU44" s="322"/>
      <c r="VGV44" s="170"/>
      <c r="VGW44" s="170"/>
      <c r="VGX44" s="323" t="s">
        <v>20</v>
      </c>
      <c r="VGY44" s="324">
        <v>0.4</v>
      </c>
      <c r="VGZ44" s="321" t="s">
        <v>726</v>
      </c>
      <c r="VHA44" s="320" t="s">
        <v>725</v>
      </c>
      <c r="VHB44" s="321" t="s">
        <v>720</v>
      </c>
      <c r="VHC44" s="322"/>
      <c r="VHD44" s="170"/>
      <c r="VHE44" s="170"/>
      <c r="VHF44" s="323" t="s">
        <v>20</v>
      </c>
      <c r="VHG44" s="324">
        <v>0.4</v>
      </c>
      <c r="VHH44" s="321" t="s">
        <v>726</v>
      </c>
      <c r="VHI44" s="320" t="s">
        <v>725</v>
      </c>
      <c r="VHJ44" s="321" t="s">
        <v>720</v>
      </c>
      <c r="VHK44" s="322"/>
      <c r="VHL44" s="170"/>
      <c r="VHM44" s="170"/>
      <c r="VHN44" s="323" t="s">
        <v>20</v>
      </c>
      <c r="VHO44" s="324">
        <v>0.4</v>
      </c>
      <c r="VHP44" s="321" t="s">
        <v>726</v>
      </c>
      <c r="VHQ44" s="320" t="s">
        <v>725</v>
      </c>
      <c r="VHR44" s="321" t="s">
        <v>720</v>
      </c>
      <c r="VHS44" s="322"/>
      <c r="VHT44" s="170"/>
      <c r="VHU44" s="170"/>
      <c r="VHV44" s="323" t="s">
        <v>20</v>
      </c>
      <c r="VHW44" s="324">
        <v>0.4</v>
      </c>
      <c r="VHX44" s="321" t="s">
        <v>726</v>
      </c>
      <c r="VHY44" s="320" t="s">
        <v>725</v>
      </c>
      <c r="VHZ44" s="321" t="s">
        <v>720</v>
      </c>
      <c r="VIA44" s="322"/>
      <c r="VIB44" s="170"/>
      <c r="VIC44" s="170"/>
      <c r="VID44" s="323" t="s">
        <v>20</v>
      </c>
      <c r="VIE44" s="324">
        <v>0.4</v>
      </c>
      <c r="VIF44" s="321" t="s">
        <v>726</v>
      </c>
      <c r="VIG44" s="320" t="s">
        <v>725</v>
      </c>
      <c r="VIH44" s="321" t="s">
        <v>720</v>
      </c>
      <c r="VII44" s="322"/>
      <c r="VIJ44" s="170"/>
      <c r="VIK44" s="170"/>
      <c r="VIL44" s="323" t="s">
        <v>20</v>
      </c>
      <c r="VIM44" s="324">
        <v>0.4</v>
      </c>
      <c r="VIN44" s="321" t="s">
        <v>726</v>
      </c>
      <c r="VIO44" s="320" t="s">
        <v>725</v>
      </c>
      <c r="VIP44" s="321" t="s">
        <v>720</v>
      </c>
      <c r="VIQ44" s="322"/>
      <c r="VIR44" s="170"/>
      <c r="VIS44" s="170"/>
      <c r="VIT44" s="323" t="s">
        <v>20</v>
      </c>
      <c r="VIU44" s="324">
        <v>0.4</v>
      </c>
      <c r="VIV44" s="321" t="s">
        <v>726</v>
      </c>
      <c r="VIW44" s="320" t="s">
        <v>725</v>
      </c>
      <c r="VIX44" s="321" t="s">
        <v>720</v>
      </c>
      <c r="VIY44" s="322"/>
      <c r="VIZ44" s="170"/>
      <c r="VJA44" s="170"/>
      <c r="VJB44" s="323" t="s">
        <v>20</v>
      </c>
      <c r="VJC44" s="324">
        <v>0.4</v>
      </c>
      <c r="VJD44" s="321" t="s">
        <v>726</v>
      </c>
      <c r="VJE44" s="320" t="s">
        <v>725</v>
      </c>
      <c r="VJF44" s="321" t="s">
        <v>720</v>
      </c>
      <c r="VJG44" s="322"/>
      <c r="VJH44" s="170"/>
      <c r="VJI44" s="170"/>
      <c r="VJJ44" s="323" t="s">
        <v>20</v>
      </c>
      <c r="VJK44" s="324">
        <v>0.4</v>
      </c>
      <c r="VJL44" s="321" t="s">
        <v>726</v>
      </c>
      <c r="VJM44" s="320" t="s">
        <v>725</v>
      </c>
      <c r="VJN44" s="321" t="s">
        <v>720</v>
      </c>
      <c r="VJO44" s="322"/>
      <c r="VJP44" s="170"/>
      <c r="VJQ44" s="170"/>
      <c r="VJR44" s="323" t="s">
        <v>20</v>
      </c>
      <c r="VJS44" s="324">
        <v>0.4</v>
      </c>
      <c r="VJT44" s="321" t="s">
        <v>726</v>
      </c>
      <c r="VJU44" s="320" t="s">
        <v>725</v>
      </c>
      <c r="VJV44" s="321" t="s">
        <v>720</v>
      </c>
      <c r="VJW44" s="322"/>
      <c r="VJX44" s="170"/>
      <c r="VJY44" s="170"/>
      <c r="VJZ44" s="323" t="s">
        <v>20</v>
      </c>
      <c r="VKA44" s="324">
        <v>0.4</v>
      </c>
      <c r="VKB44" s="321" t="s">
        <v>726</v>
      </c>
      <c r="VKC44" s="320" t="s">
        <v>725</v>
      </c>
      <c r="VKD44" s="321" t="s">
        <v>720</v>
      </c>
      <c r="VKE44" s="322"/>
      <c r="VKF44" s="170"/>
      <c r="VKG44" s="170"/>
      <c r="VKH44" s="323" t="s">
        <v>20</v>
      </c>
      <c r="VKI44" s="324">
        <v>0.4</v>
      </c>
      <c r="VKJ44" s="321" t="s">
        <v>726</v>
      </c>
      <c r="VKK44" s="320" t="s">
        <v>725</v>
      </c>
      <c r="VKL44" s="321" t="s">
        <v>720</v>
      </c>
      <c r="VKM44" s="322"/>
      <c r="VKN44" s="170"/>
      <c r="VKO44" s="170"/>
      <c r="VKP44" s="323" t="s">
        <v>20</v>
      </c>
      <c r="VKQ44" s="324">
        <v>0.4</v>
      </c>
      <c r="VKR44" s="321" t="s">
        <v>726</v>
      </c>
      <c r="VKS44" s="320" t="s">
        <v>725</v>
      </c>
      <c r="VKT44" s="321" t="s">
        <v>720</v>
      </c>
      <c r="VKU44" s="322"/>
      <c r="VKV44" s="170"/>
      <c r="VKW44" s="170"/>
      <c r="VKX44" s="323" t="s">
        <v>20</v>
      </c>
      <c r="VKY44" s="324">
        <v>0.4</v>
      </c>
      <c r="VKZ44" s="321" t="s">
        <v>726</v>
      </c>
      <c r="VLA44" s="320" t="s">
        <v>725</v>
      </c>
      <c r="VLB44" s="321" t="s">
        <v>720</v>
      </c>
      <c r="VLC44" s="322"/>
      <c r="VLD44" s="170"/>
      <c r="VLE44" s="170"/>
      <c r="VLF44" s="323" t="s">
        <v>20</v>
      </c>
      <c r="VLG44" s="324">
        <v>0.4</v>
      </c>
      <c r="VLH44" s="321" t="s">
        <v>726</v>
      </c>
      <c r="VLI44" s="320" t="s">
        <v>725</v>
      </c>
      <c r="VLJ44" s="321" t="s">
        <v>720</v>
      </c>
      <c r="VLK44" s="322"/>
      <c r="VLL44" s="170"/>
      <c r="VLM44" s="170"/>
      <c r="VLN44" s="323" t="s">
        <v>20</v>
      </c>
      <c r="VLO44" s="324">
        <v>0.4</v>
      </c>
      <c r="VLP44" s="321" t="s">
        <v>726</v>
      </c>
      <c r="VLQ44" s="320" t="s">
        <v>725</v>
      </c>
      <c r="VLR44" s="321" t="s">
        <v>720</v>
      </c>
      <c r="VLS44" s="322"/>
      <c r="VLT44" s="170"/>
      <c r="VLU44" s="170"/>
      <c r="VLV44" s="323" t="s">
        <v>20</v>
      </c>
      <c r="VLW44" s="324">
        <v>0.4</v>
      </c>
      <c r="VLX44" s="321" t="s">
        <v>726</v>
      </c>
      <c r="VLY44" s="320" t="s">
        <v>725</v>
      </c>
      <c r="VLZ44" s="321" t="s">
        <v>720</v>
      </c>
      <c r="VMA44" s="322"/>
      <c r="VMB44" s="170"/>
      <c r="VMC44" s="170"/>
      <c r="VMD44" s="323" t="s">
        <v>20</v>
      </c>
      <c r="VME44" s="324">
        <v>0.4</v>
      </c>
      <c r="VMF44" s="321" t="s">
        <v>726</v>
      </c>
      <c r="VMG44" s="320" t="s">
        <v>725</v>
      </c>
      <c r="VMH44" s="321" t="s">
        <v>720</v>
      </c>
      <c r="VMI44" s="322"/>
      <c r="VMJ44" s="170"/>
      <c r="VMK44" s="170"/>
      <c r="VML44" s="323" t="s">
        <v>20</v>
      </c>
      <c r="VMM44" s="324">
        <v>0.4</v>
      </c>
      <c r="VMN44" s="321" t="s">
        <v>726</v>
      </c>
      <c r="VMO44" s="320" t="s">
        <v>725</v>
      </c>
      <c r="VMP44" s="321" t="s">
        <v>720</v>
      </c>
      <c r="VMQ44" s="322"/>
      <c r="VMR44" s="170"/>
      <c r="VMS44" s="170"/>
      <c r="VMT44" s="323" t="s">
        <v>20</v>
      </c>
      <c r="VMU44" s="324">
        <v>0.4</v>
      </c>
      <c r="VMV44" s="321" t="s">
        <v>726</v>
      </c>
      <c r="VMW44" s="320" t="s">
        <v>725</v>
      </c>
      <c r="VMX44" s="321" t="s">
        <v>720</v>
      </c>
      <c r="VMY44" s="322"/>
      <c r="VMZ44" s="170"/>
      <c r="VNA44" s="170"/>
      <c r="VNB44" s="323" t="s">
        <v>20</v>
      </c>
      <c r="VNC44" s="324">
        <v>0.4</v>
      </c>
      <c r="VND44" s="321" t="s">
        <v>726</v>
      </c>
      <c r="VNE44" s="320" t="s">
        <v>725</v>
      </c>
      <c r="VNF44" s="321" t="s">
        <v>720</v>
      </c>
      <c r="VNG44" s="322"/>
      <c r="VNH44" s="170"/>
      <c r="VNI44" s="170"/>
      <c r="VNJ44" s="323" t="s">
        <v>20</v>
      </c>
      <c r="VNK44" s="324">
        <v>0.4</v>
      </c>
      <c r="VNL44" s="321" t="s">
        <v>726</v>
      </c>
      <c r="VNM44" s="320" t="s">
        <v>725</v>
      </c>
      <c r="VNN44" s="321" t="s">
        <v>720</v>
      </c>
      <c r="VNO44" s="322"/>
      <c r="VNP44" s="170"/>
      <c r="VNQ44" s="170"/>
      <c r="VNR44" s="323" t="s">
        <v>20</v>
      </c>
      <c r="VNS44" s="324">
        <v>0.4</v>
      </c>
      <c r="VNT44" s="321" t="s">
        <v>726</v>
      </c>
      <c r="VNU44" s="320" t="s">
        <v>725</v>
      </c>
      <c r="VNV44" s="321" t="s">
        <v>720</v>
      </c>
      <c r="VNW44" s="322"/>
      <c r="VNX44" s="170"/>
      <c r="VNY44" s="170"/>
      <c r="VNZ44" s="323" t="s">
        <v>20</v>
      </c>
      <c r="VOA44" s="324">
        <v>0.4</v>
      </c>
      <c r="VOB44" s="321" t="s">
        <v>726</v>
      </c>
      <c r="VOC44" s="320" t="s">
        <v>725</v>
      </c>
      <c r="VOD44" s="321" t="s">
        <v>720</v>
      </c>
      <c r="VOE44" s="322"/>
      <c r="VOF44" s="170"/>
      <c r="VOG44" s="170"/>
      <c r="VOH44" s="323" t="s">
        <v>20</v>
      </c>
      <c r="VOI44" s="324">
        <v>0.4</v>
      </c>
      <c r="VOJ44" s="321" t="s">
        <v>726</v>
      </c>
      <c r="VOK44" s="320" t="s">
        <v>725</v>
      </c>
      <c r="VOL44" s="321" t="s">
        <v>720</v>
      </c>
      <c r="VOM44" s="322"/>
      <c r="VON44" s="170"/>
      <c r="VOO44" s="170"/>
      <c r="VOP44" s="323" t="s">
        <v>20</v>
      </c>
      <c r="VOQ44" s="324">
        <v>0.4</v>
      </c>
      <c r="VOR44" s="321" t="s">
        <v>726</v>
      </c>
      <c r="VOS44" s="320" t="s">
        <v>725</v>
      </c>
      <c r="VOT44" s="321" t="s">
        <v>720</v>
      </c>
      <c r="VOU44" s="322"/>
      <c r="VOV44" s="170"/>
      <c r="VOW44" s="170"/>
      <c r="VOX44" s="323" t="s">
        <v>20</v>
      </c>
      <c r="VOY44" s="324">
        <v>0.4</v>
      </c>
      <c r="VOZ44" s="321" t="s">
        <v>726</v>
      </c>
      <c r="VPA44" s="320" t="s">
        <v>725</v>
      </c>
      <c r="VPB44" s="321" t="s">
        <v>720</v>
      </c>
      <c r="VPC44" s="322"/>
      <c r="VPD44" s="170"/>
      <c r="VPE44" s="170"/>
      <c r="VPF44" s="323" t="s">
        <v>20</v>
      </c>
      <c r="VPG44" s="324">
        <v>0.4</v>
      </c>
      <c r="VPH44" s="321" t="s">
        <v>726</v>
      </c>
      <c r="VPI44" s="320" t="s">
        <v>725</v>
      </c>
      <c r="VPJ44" s="321" t="s">
        <v>720</v>
      </c>
      <c r="VPK44" s="322"/>
      <c r="VPL44" s="170"/>
      <c r="VPM44" s="170"/>
      <c r="VPN44" s="323" t="s">
        <v>20</v>
      </c>
      <c r="VPO44" s="324">
        <v>0.4</v>
      </c>
      <c r="VPP44" s="321" t="s">
        <v>726</v>
      </c>
      <c r="VPQ44" s="320" t="s">
        <v>725</v>
      </c>
      <c r="VPR44" s="321" t="s">
        <v>720</v>
      </c>
      <c r="VPS44" s="322"/>
      <c r="VPT44" s="170"/>
      <c r="VPU44" s="170"/>
      <c r="VPV44" s="323" t="s">
        <v>20</v>
      </c>
      <c r="VPW44" s="324">
        <v>0.4</v>
      </c>
      <c r="VPX44" s="321" t="s">
        <v>726</v>
      </c>
      <c r="VPY44" s="320" t="s">
        <v>725</v>
      </c>
      <c r="VPZ44" s="321" t="s">
        <v>720</v>
      </c>
      <c r="VQA44" s="322"/>
      <c r="VQB44" s="170"/>
      <c r="VQC44" s="170"/>
      <c r="VQD44" s="323" t="s">
        <v>20</v>
      </c>
      <c r="VQE44" s="324">
        <v>0.4</v>
      </c>
      <c r="VQF44" s="321" t="s">
        <v>726</v>
      </c>
      <c r="VQG44" s="320" t="s">
        <v>725</v>
      </c>
      <c r="VQH44" s="321" t="s">
        <v>720</v>
      </c>
      <c r="VQI44" s="322"/>
      <c r="VQJ44" s="170"/>
      <c r="VQK44" s="170"/>
      <c r="VQL44" s="323" t="s">
        <v>20</v>
      </c>
      <c r="VQM44" s="324">
        <v>0.4</v>
      </c>
      <c r="VQN44" s="321" t="s">
        <v>726</v>
      </c>
      <c r="VQO44" s="320" t="s">
        <v>725</v>
      </c>
      <c r="VQP44" s="321" t="s">
        <v>720</v>
      </c>
      <c r="VQQ44" s="322"/>
      <c r="VQR44" s="170"/>
      <c r="VQS44" s="170"/>
      <c r="VQT44" s="323" t="s">
        <v>20</v>
      </c>
      <c r="VQU44" s="324">
        <v>0.4</v>
      </c>
      <c r="VQV44" s="321" t="s">
        <v>726</v>
      </c>
      <c r="VQW44" s="320" t="s">
        <v>725</v>
      </c>
      <c r="VQX44" s="321" t="s">
        <v>720</v>
      </c>
      <c r="VQY44" s="322"/>
      <c r="VQZ44" s="170"/>
      <c r="VRA44" s="170"/>
      <c r="VRB44" s="323" t="s">
        <v>20</v>
      </c>
      <c r="VRC44" s="324">
        <v>0.4</v>
      </c>
      <c r="VRD44" s="321" t="s">
        <v>726</v>
      </c>
      <c r="VRE44" s="320" t="s">
        <v>725</v>
      </c>
      <c r="VRF44" s="321" t="s">
        <v>720</v>
      </c>
      <c r="VRG44" s="322"/>
      <c r="VRH44" s="170"/>
      <c r="VRI44" s="170"/>
      <c r="VRJ44" s="323" t="s">
        <v>20</v>
      </c>
      <c r="VRK44" s="324">
        <v>0.4</v>
      </c>
      <c r="VRL44" s="321" t="s">
        <v>726</v>
      </c>
      <c r="VRM44" s="320" t="s">
        <v>725</v>
      </c>
      <c r="VRN44" s="321" t="s">
        <v>720</v>
      </c>
      <c r="VRO44" s="322"/>
      <c r="VRP44" s="170"/>
      <c r="VRQ44" s="170"/>
      <c r="VRR44" s="323" t="s">
        <v>20</v>
      </c>
      <c r="VRS44" s="324">
        <v>0.4</v>
      </c>
      <c r="VRT44" s="321" t="s">
        <v>726</v>
      </c>
      <c r="VRU44" s="320" t="s">
        <v>725</v>
      </c>
      <c r="VRV44" s="321" t="s">
        <v>720</v>
      </c>
      <c r="VRW44" s="322"/>
      <c r="VRX44" s="170"/>
      <c r="VRY44" s="170"/>
      <c r="VRZ44" s="323" t="s">
        <v>20</v>
      </c>
      <c r="VSA44" s="324">
        <v>0.4</v>
      </c>
      <c r="VSB44" s="321" t="s">
        <v>726</v>
      </c>
      <c r="VSC44" s="320" t="s">
        <v>725</v>
      </c>
      <c r="VSD44" s="321" t="s">
        <v>720</v>
      </c>
      <c r="VSE44" s="322"/>
      <c r="VSF44" s="170"/>
      <c r="VSG44" s="170"/>
      <c r="VSH44" s="323" t="s">
        <v>20</v>
      </c>
      <c r="VSI44" s="324">
        <v>0.4</v>
      </c>
      <c r="VSJ44" s="321" t="s">
        <v>726</v>
      </c>
      <c r="VSK44" s="320" t="s">
        <v>725</v>
      </c>
      <c r="VSL44" s="321" t="s">
        <v>720</v>
      </c>
      <c r="VSM44" s="322"/>
      <c r="VSN44" s="170"/>
      <c r="VSO44" s="170"/>
      <c r="VSP44" s="323" t="s">
        <v>20</v>
      </c>
      <c r="VSQ44" s="324">
        <v>0.4</v>
      </c>
      <c r="VSR44" s="321" t="s">
        <v>726</v>
      </c>
      <c r="VSS44" s="320" t="s">
        <v>725</v>
      </c>
      <c r="VST44" s="321" t="s">
        <v>720</v>
      </c>
      <c r="VSU44" s="322"/>
      <c r="VSV44" s="170"/>
      <c r="VSW44" s="170"/>
      <c r="VSX44" s="323" t="s">
        <v>20</v>
      </c>
      <c r="VSY44" s="324">
        <v>0.4</v>
      </c>
      <c r="VSZ44" s="321" t="s">
        <v>726</v>
      </c>
      <c r="VTA44" s="320" t="s">
        <v>725</v>
      </c>
      <c r="VTB44" s="321" t="s">
        <v>720</v>
      </c>
      <c r="VTC44" s="322"/>
      <c r="VTD44" s="170"/>
      <c r="VTE44" s="170"/>
      <c r="VTF44" s="323" t="s">
        <v>20</v>
      </c>
      <c r="VTG44" s="324">
        <v>0.4</v>
      </c>
      <c r="VTH44" s="321" t="s">
        <v>726</v>
      </c>
      <c r="VTI44" s="320" t="s">
        <v>725</v>
      </c>
      <c r="VTJ44" s="321" t="s">
        <v>720</v>
      </c>
      <c r="VTK44" s="322"/>
      <c r="VTL44" s="170"/>
      <c r="VTM44" s="170"/>
      <c r="VTN44" s="323" t="s">
        <v>20</v>
      </c>
      <c r="VTO44" s="324">
        <v>0.4</v>
      </c>
      <c r="VTP44" s="321" t="s">
        <v>726</v>
      </c>
      <c r="VTQ44" s="320" t="s">
        <v>725</v>
      </c>
      <c r="VTR44" s="321" t="s">
        <v>720</v>
      </c>
      <c r="VTS44" s="322"/>
      <c r="VTT44" s="170"/>
      <c r="VTU44" s="170"/>
      <c r="VTV44" s="323" t="s">
        <v>20</v>
      </c>
      <c r="VTW44" s="324">
        <v>0.4</v>
      </c>
      <c r="VTX44" s="321" t="s">
        <v>726</v>
      </c>
      <c r="VTY44" s="320" t="s">
        <v>725</v>
      </c>
      <c r="VTZ44" s="321" t="s">
        <v>720</v>
      </c>
      <c r="VUA44" s="322"/>
      <c r="VUB44" s="170"/>
      <c r="VUC44" s="170"/>
      <c r="VUD44" s="323" t="s">
        <v>20</v>
      </c>
      <c r="VUE44" s="324">
        <v>0.4</v>
      </c>
      <c r="VUF44" s="321" t="s">
        <v>726</v>
      </c>
      <c r="VUG44" s="320" t="s">
        <v>725</v>
      </c>
      <c r="VUH44" s="321" t="s">
        <v>720</v>
      </c>
      <c r="VUI44" s="322"/>
      <c r="VUJ44" s="170"/>
      <c r="VUK44" s="170"/>
      <c r="VUL44" s="323" t="s">
        <v>20</v>
      </c>
      <c r="VUM44" s="324">
        <v>0.4</v>
      </c>
      <c r="VUN44" s="321" t="s">
        <v>726</v>
      </c>
      <c r="VUO44" s="320" t="s">
        <v>725</v>
      </c>
      <c r="VUP44" s="321" t="s">
        <v>720</v>
      </c>
      <c r="VUQ44" s="322"/>
      <c r="VUR44" s="170"/>
      <c r="VUS44" s="170"/>
      <c r="VUT44" s="323" t="s">
        <v>20</v>
      </c>
      <c r="VUU44" s="324">
        <v>0.4</v>
      </c>
      <c r="VUV44" s="321" t="s">
        <v>726</v>
      </c>
      <c r="VUW44" s="320" t="s">
        <v>725</v>
      </c>
      <c r="VUX44" s="321" t="s">
        <v>720</v>
      </c>
      <c r="VUY44" s="322"/>
      <c r="VUZ44" s="170"/>
      <c r="VVA44" s="170"/>
      <c r="VVB44" s="323" t="s">
        <v>20</v>
      </c>
      <c r="VVC44" s="324">
        <v>0.4</v>
      </c>
      <c r="VVD44" s="321" t="s">
        <v>726</v>
      </c>
      <c r="VVE44" s="320" t="s">
        <v>725</v>
      </c>
      <c r="VVF44" s="321" t="s">
        <v>720</v>
      </c>
      <c r="VVG44" s="322"/>
      <c r="VVH44" s="170"/>
      <c r="VVI44" s="170"/>
      <c r="VVJ44" s="323" t="s">
        <v>20</v>
      </c>
      <c r="VVK44" s="324">
        <v>0.4</v>
      </c>
      <c r="VVL44" s="321" t="s">
        <v>726</v>
      </c>
      <c r="VVM44" s="320" t="s">
        <v>725</v>
      </c>
      <c r="VVN44" s="321" t="s">
        <v>720</v>
      </c>
      <c r="VVO44" s="322"/>
      <c r="VVP44" s="170"/>
      <c r="VVQ44" s="170"/>
      <c r="VVR44" s="323" t="s">
        <v>20</v>
      </c>
      <c r="VVS44" s="324">
        <v>0.4</v>
      </c>
      <c r="VVT44" s="321" t="s">
        <v>726</v>
      </c>
      <c r="VVU44" s="320" t="s">
        <v>725</v>
      </c>
      <c r="VVV44" s="321" t="s">
        <v>720</v>
      </c>
      <c r="VVW44" s="322"/>
      <c r="VVX44" s="170"/>
      <c r="VVY44" s="170"/>
      <c r="VVZ44" s="323" t="s">
        <v>20</v>
      </c>
      <c r="VWA44" s="324">
        <v>0.4</v>
      </c>
      <c r="VWB44" s="321" t="s">
        <v>726</v>
      </c>
      <c r="VWC44" s="320" t="s">
        <v>725</v>
      </c>
      <c r="VWD44" s="321" t="s">
        <v>720</v>
      </c>
      <c r="VWE44" s="322"/>
      <c r="VWF44" s="170"/>
      <c r="VWG44" s="170"/>
      <c r="VWH44" s="323" t="s">
        <v>20</v>
      </c>
      <c r="VWI44" s="324">
        <v>0.4</v>
      </c>
      <c r="VWJ44" s="321" t="s">
        <v>726</v>
      </c>
      <c r="VWK44" s="320" t="s">
        <v>725</v>
      </c>
      <c r="VWL44" s="321" t="s">
        <v>720</v>
      </c>
      <c r="VWM44" s="322"/>
      <c r="VWN44" s="170"/>
      <c r="VWO44" s="170"/>
      <c r="VWP44" s="323" t="s">
        <v>20</v>
      </c>
      <c r="VWQ44" s="324">
        <v>0.4</v>
      </c>
      <c r="VWR44" s="321" t="s">
        <v>726</v>
      </c>
      <c r="VWS44" s="320" t="s">
        <v>725</v>
      </c>
      <c r="VWT44" s="321" t="s">
        <v>720</v>
      </c>
      <c r="VWU44" s="322"/>
      <c r="VWV44" s="170"/>
      <c r="VWW44" s="170"/>
      <c r="VWX44" s="323" t="s">
        <v>20</v>
      </c>
      <c r="VWY44" s="324">
        <v>0.4</v>
      </c>
      <c r="VWZ44" s="321" t="s">
        <v>726</v>
      </c>
      <c r="VXA44" s="320" t="s">
        <v>725</v>
      </c>
      <c r="VXB44" s="321" t="s">
        <v>720</v>
      </c>
      <c r="VXC44" s="322"/>
      <c r="VXD44" s="170"/>
      <c r="VXE44" s="170"/>
      <c r="VXF44" s="323" t="s">
        <v>20</v>
      </c>
      <c r="VXG44" s="324">
        <v>0.4</v>
      </c>
      <c r="VXH44" s="321" t="s">
        <v>726</v>
      </c>
      <c r="VXI44" s="320" t="s">
        <v>725</v>
      </c>
      <c r="VXJ44" s="321" t="s">
        <v>720</v>
      </c>
      <c r="VXK44" s="322"/>
      <c r="VXL44" s="170"/>
      <c r="VXM44" s="170"/>
      <c r="VXN44" s="323" t="s">
        <v>20</v>
      </c>
      <c r="VXO44" s="324">
        <v>0.4</v>
      </c>
      <c r="VXP44" s="321" t="s">
        <v>726</v>
      </c>
      <c r="VXQ44" s="320" t="s">
        <v>725</v>
      </c>
      <c r="VXR44" s="321" t="s">
        <v>720</v>
      </c>
      <c r="VXS44" s="322"/>
      <c r="VXT44" s="170"/>
      <c r="VXU44" s="170"/>
      <c r="VXV44" s="323" t="s">
        <v>20</v>
      </c>
      <c r="VXW44" s="324">
        <v>0.4</v>
      </c>
      <c r="VXX44" s="321" t="s">
        <v>726</v>
      </c>
      <c r="VXY44" s="320" t="s">
        <v>725</v>
      </c>
      <c r="VXZ44" s="321" t="s">
        <v>720</v>
      </c>
      <c r="VYA44" s="322"/>
      <c r="VYB44" s="170"/>
      <c r="VYC44" s="170"/>
      <c r="VYD44" s="323" t="s">
        <v>20</v>
      </c>
      <c r="VYE44" s="324">
        <v>0.4</v>
      </c>
      <c r="VYF44" s="321" t="s">
        <v>726</v>
      </c>
      <c r="VYG44" s="320" t="s">
        <v>725</v>
      </c>
      <c r="VYH44" s="321" t="s">
        <v>720</v>
      </c>
      <c r="VYI44" s="322"/>
      <c r="VYJ44" s="170"/>
      <c r="VYK44" s="170"/>
      <c r="VYL44" s="323" t="s">
        <v>20</v>
      </c>
      <c r="VYM44" s="324">
        <v>0.4</v>
      </c>
      <c r="VYN44" s="321" t="s">
        <v>726</v>
      </c>
      <c r="VYO44" s="320" t="s">
        <v>725</v>
      </c>
      <c r="VYP44" s="321" t="s">
        <v>720</v>
      </c>
      <c r="VYQ44" s="322"/>
      <c r="VYR44" s="170"/>
      <c r="VYS44" s="170"/>
      <c r="VYT44" s="323" t="s">
        <v>20</v>
      </c>
      <c r="VYU44" s="324">
        <v>0.4</v>
      </c>
      <c r="VYV44" s="321" t="s">
        <v>726</v>
      </c>
      <c r="VYW44" s="320" t="s">
        <v>725</v>
      </c>
      <c r="VYX44" s="321" t="s">
        <v>720</v>
      </c>
      <c r="VYY44" s="322"/>
      <c r="VYZ44" s="170"/>
      <c r="VZA44" s="170"/>
      <c r="VZB44" s="323" t="s">
        <v>20</v>
      </c>
      <c r="VZC44" s="324">
        <v>0.4</v>
      </c>
      <c r="VZD44" s="321" t="s">
        <v>726</v>
      </c>
      <c r="VZE44" s="320" t="s">
        <v>725</v>
      </c>
      <c r="VZF44" s="321" t="s">
        <v>720</v>
      </c>
      <c r="VZG44" s="322"/>
      <c r="VZH44" s="170"/>
      <c r="VZI44" s="170"/>
      <c r="VZJ44" s="323" t="s">
        <v>20</v>
      </c>
      <c r="VZK44" s="324">
        <v>0.4</v>
      </c>
      <c r="VZL44" s="321" t="s">
        <v>726</v>
      </c>
      <c r="VZM44" s="320" t="s">
        <v>725</v>
      </c>
      <c r="VZN44" s="321" t="s">
        <v>720</v>
      </c>
      <c r="VZO44" s="322"/>
      <c r="VZP44" s="170"/>
      <c r="VZQ44" s="170"/>
      <c r="VZR44" s="323" t="s">
        <v>20</v>
      </c>
      <c r="VZS44" s="324">
        <v>0.4</v>
      </c>
      <c r="VZT44" s="321" t="s">
        <v>726</v>
      </c>
      <c r="VZU44" s="320" t="s">
        <v>725</v>
      </c>
      <c r="VZV44" s="321" t="s">
        <v>720</v>
      </c>
      <c r="VZW44" s="322"/>
      <c r="VZX44" s="170"/>
      <c r="VZY44" s="170"/>
      <c r="VZZ44" s="323" t="s">
        <v>20</v>
      </c>
      <c r="WAA44" s="324">
        <v>0.4</v>
      </c>
      <c r="WAB44" s="321" t="s">
        <v>726</v>
      </c>
      <c r="WAC44" s="320" t="s">
        <v>725</v>
      </c>
      <c r="WAD44" s="321" t="s">
        <v>720</v>
      </c>
      <c r="WAE44" s="322"/>
      <c r="WAF44" s="170"/>
      <c r="WAG44" s="170"/>
      <c r="WAH44" s="323" t="s">
        <v>20</v>
      </c>
      <c r="WAI44" s="324">
        <v>0.4</v>
      </c>
      <c r="WAJ44" s="321" t="s">
        <v>726</v>
      </c>
      <c r="WAK44" s="320" t="s">
        <v>725</v>
      </c>
      <c r="WAL44" s="321" t="s">
        <v>720</v>
      </c>
      <c r="WAM44" s="322"/>
      <c r="WAN44" s="170"/>
      <c r="WAO44" s="170"/>
      <c r="WAP44" s="323" t="s">
        <v>20</v>
      </c>
      <c r="WAQ44" s="324">
        <v>0.4</v>
      </c>
      <c r="WAR44" s="321" t="s">
        <v>726</v>
      </c>
      <c r="WAS44" s="320" t="s">
        <v>725</v>
      </c>
      <c r="WAT44" s="321" t="s">
        <v>720</v>
      </c>
      <c r="WAU44" s="322"/>
      <c r="WAV44" s="170"/>
      <c r="WAW44" s="170"/>
      <c r="WAX44" s="323" t="s">
        <v>20</v>
      </c>
      <c r="WAY44" s="324">
        <v>0.4</v>
      </c>
      <c r="WAZ44" s="321" t="s">
        <v>726</v>
      </c>
      <c r="WBA44" s="320" t="s">
        <v>725</v>
      </c>
      <c r="WBB44" s="321" t="s">
        <v>720</v>
      </c>
      <c r="WBC44" s="322"/>
      <c r="WBD44" s="170"/>
      <c r="WBE44" s="170"/>
      <c r="WBF44" s="323" t="s">
        <v>20</v>
      </c>
      <c r="WBG44" s="324">
        <v>0.4</v>
      </c>
      <c r="WBH44" s="321" t="s">
        <v>726</v>
      </c>
      <c r="WBI44" s="320" t="s">
        <v>725</v>
      </c>
      <c r="WBJ44" s="321" t="s">
        <v>720</v>
      </c>
      <c r="WBK44" s="322"/>
      <c r="WBL44" s="170"/>
      <c r="WBM44" s="170"/>
      <c r="WBN44" s="323" t="s">
        <v>20</v>
      </c>
      <c r="WBO44" s="324">
        <v>0.4</v>
      </c>
      <c r="WBP44" s="321" t="s">
        <v>726</v>
      </c>
      <c r="WBQ44" s="320" t="s">
        <v>725</v>
      </c>
      <c r="WBR44" s="321" t="s">
        <v>720</v>
      </c>
      <c r="WBS44" s="322"/>
      <c r="WBT44" s="170"/>
      <c r="WBU44" s="170"/>
      <c r="WBV44" s="323" t="s">
        <v>20</v>
      </c>
      <c r="WBW44" s="324">
        <v>0.4</v>
      </c>
      <c r="WBX44" s="321" t="s">
        <v>726</v>
      </c>
      <c r="WBY44" s="320" t="s">
        <v>725</v>
      </c>
      <c r="WBZ44" s="321" t="s">
        <v>720</v>
      </c>
      <c r="WCA44" s="322"/>
      <c r="WCB44" s="170"/>
      <c r="WCC44" s="170"/>
      <c r="WCD44" s="323" t="s">
        <v>20</v>
      </c>
      <c r="WCE44" s="324">
        <v>0.4</v>
      </c>
      <c r="WCF44" s="321" t="s">
        <v>726</v>
      </c>
      <c r="WCG44" s="320" t="s">
        <v>725</v>
      </c>
      <c r="WCH44" s="321" t="s">
        <v>720</v>
      </c>
      <c r="WCI44" s="322"/>
      <c r="WCJ44" s="170"/>
      <c r="WCK44" s="170"/>
      <c r="WCL44" s="323" t="s">
        <v>20</v>
      </c>
      <c r="WCM44" s="324">
        <v>0.4</v>
      </c>
      <c r="WCN44" s="321" t="s">
        <v>726</v>
      </c>
      <c r="WCO44" s="320" t="s">
        <v>725</v>
      </c>
      <c r="WCP44" s="321" t="s">
        <v>720</v>
      </c>
      <c r="WCQ44" s="322"/>
      <c r="WCR44" s="170"/>
      <c r="WCS44" s="170"/>
      <c r="WCT44" s="323" t="s">
        <v>20</v>
      </c>
      <c r="WCU44" s="324">
        <v>0.4</v>
      </c>
      <c r="WCV44" s="321" t="s">
        <v>726</v>
      </c>
      <c r="WCW44" s="320" t="s">
        <v>725</v>
      </c>
      <c r="WCX44" s="321" t="s">
        <v>720</v>
      </c>
      <c r="WCY44" s="322"/>
      <c r="WCZ44" s="170"/>
      <c r="WDA44" s="170"/>
      <c r="WDB44" s="323" t="s">
        <v>20</v>
      </c>
      <c r="WDC44" s="324">
        <v>0.4</v>
      </c>
      <c r="WDD44" s="321" t="s">
        <v>726</v>
      </c>
      <c r="WDE44" s="320" t="s">
        <v>725</v>
      </c>
      <c r="WDF44" s="321" t="s">
        <v>720</v>
      </c>
      <c r="WDG44" s="322"/>
      <c r="WDH44" s="170"/>
      <c r="WDI44" s="170"/>
      <c r="WDJ44" s="323" t="s">
        <v>20</v>
      </c>
      <c r="WDK44" s="324">
        <v>0.4</v>
      </c>
      <c r="WDL44" s="321" t="s">
        <v>726</v>
      </c>
      <c r="WDM44" s="320" t="s">
        <v>725</v>
      </c>
      <c r="WDN44" s="321" t="s">
        <v>720</v>
      </c>
      <c r="WDO44" s="322"/>
      <c r="WDP44" s="170"/>
      <c r="WDQ44" s="170"/>
      <c r="WDR44" s="323" t="s">
        <v>20</v>
      </c>
      <c r="WDS44" s="324">
        <v>0.4</v>
      </c>
      <c r="WDT44" s="321" t="s">
        <v>726</v>
      </c>
      <c r="WDU44" s="320" t="s">
        <v>725</v>
      </c>
      <c r="WDV44" s="321" t="s">
        <v>720</v>
      </c>
      <c r="WDW44" s="322"/>
      <c r="WDX44" s="170"/>
      <c r="WDY44" s="170"/>
      <c r="WDZ44" s="323" t="s">
        <v>20</v>
      </c>
      <c r="WEA44" s="324">
        <v>0.4</v>
      </c>
      <c r="WEB44" s="321" t="s">
        <v>726</v>
      </c>
      <c r="WEC44" s="320" t="s">
        <v>725</v>
      </c>
      <c r="WED44" s="321" t="s">
        <v>720</v>
      </c>
      <c r="WEE44" s="322"/>
      <c r="WEF44" s="170"/>
      <c r="WEG44" s="170"/>
      <c r="WEH44" s="323" t="s">
        <v>20</v>
      </c>
      <c r="WEI44" s="324">
        <v>0.4</v>
      </c>
      <c r="WEJ44" s="321" t="s">
        <v>726</v>
      </c>
      <c r="WEK44" s="320" t="s">
        <v>725</v>
      </c>
      <c r="WEL44" s="321" t="s">
        <v>720</v>
      </c>
      <c r="WEM44" s="322"/>
      <c r="WEN44" s="170"/>
      <c r="WEO44" s="170"/>
      <c r="WEP44" s="323" t="s">
        <v>20</v>
      </c>
      <c r="WEQ44" s="324">
        <v>0.4</v>
      </c>
      <c r="WER44" s="321" t="s">
        <v>726</v>
      </c>
      <c r="WES44" s="320" t="s">
        <v>725</v>
      </c>
      <c r="WET44" s="321" t="s">
        <v>720</v>
      </c>
      <c r="WEU44" s="322"/>
      <c r="WEV44" s="170"/>
      <c r="WEW44" s="170"/>
      <c r="WEX44" s="323" t="s">
        <v>20</v>
      </c>
      <c r="WEY44" s="324">
        <v>0.4</v>
      </c>
      <c r="WEZ44" s="321" t="s">
        <v>726</v>
      </c>
      <c r="WFA44" s="320" t="s">
        <v>725</v>
      </c>
      <c r="WFB44" s="321" t="s">
        <v>720</v>
      </c>
      <c r="WFC44" s="322"/>
      <c r="WFD44" s="170"/>
      <c r="WFE44" s="170"/>
      <c r="WFF44" s="323" t="s">
        <v>20</v>
      </c>
      <c r="WFG44" s="324">
        <v>0.4</v>
      </c>
      <c r="WFH44" s="321" t="s">
        <v>726</v>
      </c>
      <c r="WFI44" s="320" t="s">
        <v>725</v>
      </c>
      <c r="WFJ44" s="321" t="s">
        <v>720</v>
      </c>
      <c r="WFK44" s="322"/>
      <c r="WFL44" s="170"/>
      <c r="WFM44" s="170"/>
      <c r="WFN44" s="323" t="s">
        <v>20</v>
      </c>
      <c r="WFO44" s="324">
        <v>0.4</v>
      </c>
      <c r="WFP44" s="321" t="s">
        <v>726</v>
      </c>
      <c r="WFQ44" s="320" t="s">
        <v>725</v>
      </c>
      <c r="WFR44" s="321" t="s">
        <v>720</v>
      </c>
      <c r="WFS44" s="322"/>
      <c r="WFT44" s="170"/>
      <c r="WFU44" s="170"/>
      <c r="WFV44" s="323" t="s">
        <v>20</v>
      </c>
      <c r="WFW44" s="324">
        <v>0.4</v>
      </c>
      <c r="WFX44" s="321" t="s">
        <v>726</v>
      </c>
      <c r="WFY44" s="320" t="s">
        <v>725</v>
      </c>
      <c r="WFZ44" s="321" t="s">
        <v>720</v>
      </c>
      <c r="WGA44" s="322"/>
      <c r="WGB44" s="170"/>
      <c r="WGC44" s="170"/>
      <c r="WGD44" s="323" t="s">
        <v>20</v>
      </c>
      <c r="WGE44" s="324">
        <v>0.4</v>
      </c>
      <c r="WGF44" s="321" t="s">
        <v>726</v>
      </c>
      <c r="WGG44" s="320" t="s">
        <v>725</v>
      </c>
      <c r="WGH44" s="321" t="s">
        <v>720</v>
      </c>
      <c r="WGI44" s="322"/>
      <c r="WGJ44" s="170"/>
      <c r="WGK44" s="170"/>
      <c r="WGL44" s="323" t="s">
        <v>20</v>
      </c>
      <c r="WGM44" s="324">
        <v>0.4</v>
      </c>
      <c r="WGN44" s="321" t="s">
        <v>726</v>
      </c>
      <c r="WGO44" s="320" t="s">
        <v>725</v>
      </c>
      <c r="WGP44" s="321" t="s">
        <v>720</v>
      </c>
      <c r="WGQ44" s="322"/>
      <c r="WGR44" s="170"/>
      <c r="WGS44" s="170"/>
      <c r="WGT44" s="323" t="s">
        <v>20</v>
      </c>
      <c r="WGU44" s="324">
        <v>0.4</v>
      </c>
      <c r="WGV44" s="321" t="s">
        <v>726</v>
      </c>
      <c r="WGW44" s="320" t="s">
        <v>725</v>
      </c>
      <c r="WGX44" s="321" t="s">
        <v>720</v>
      </c>
      <c r="WGY44" s="322"/>
      <c r="WGZ44" s="170"/>
      <c r="WHA44" s="170"/>
      <c r="WHB44" s="323" t="s">
        <v>20</v>
      </c>
      <c r="WHC44" s="324">
        <v>0.4</v>
      </c>
      <c r="WHD44" s="321" t="s">
        <v>726</v>
      </c>
      <c r="WHE44" s="320" t="s">
        <v>725</v>
      </c>
      <c r="WHF44" s="321" t="s">
        <v>720</v>
      </c>
      <c r="WHG44" s="322"/>
      <c r="WHH44" s="170"/>
      <c r="WHI44" s="170"/>
      <c r="WHJ44" s="323" t="s">
        <v>20</v>
      </c>
      <c r="WHK44" s="324">
        <v>0.4</v>
      </c>
      <c r="WHL44" s="321" t="s">
        <v>726</v>
      </c>
      <c r="WHM44" s="320" t="s">
        <v>725</v>
      </c>
      <c r="WHN44" s="321" t="s">
        <v>720</v>
      </c>
      <c r="WHO44" s="322"/>
      <c r="WHP44" s="170"/>
      <c r="WHQ44" s="170"/>
      <c r="WHR44" s="323" t="s">
        <v>20</v>
      </c>
      <c r="WHS44" s="324">
        <v>0.4</v>
      </c>
      <c r="WHT44" s="321" t="s">
        <v>726</v>
      </c>
      <c r="WHU44" s="320" t="s">
        <v>725</v>
      </c>
      <c r="WHV44" s="321" t="s">
        <v>720</v>
      </c>
      <c r="WHW44" s="322"/>
      <c r="WHX44" s="170"/>
      <c r="WHY44" s="170"/>
      <c r="WHZ44" s="323" t="s">
        <v>20</v>
      </c>
      <c r="WIA44" s="324">
        <v>0.4</v>
      </c>
      <c r="WIB44" s="321" t="s">
        <v>726</v>
      </c>
      <c r="WIC44" s="320" t="s">
        <v>725</v>
      </c>
      <c r="WID44" s="321" t="s">
        <v>720</v>
      </c>
      <c r="WIE44" s="322"/>
      <c r="WIF44" s="170"/>
      <c r="WIG44" s="170"/>
      <c r="WIH44" s="323" t="s">
        <v>20</v>
      </c>
      <c r="WII44" s="324">
        <v>0.4</v>
      </c>
      <c r="WIJ44" s="321" t="s">
        <v>726</v>
      </c>
      <c r="WIK44" s="320" t="s">
        <v>725</v>
      </c>
      <c r="WIL44" s="321" t="s">
        <v>720</v>
      </c>
      <c r="WIM44" s="322"/>
      <c r="WIN44" s="170"/>
      <c r="WIO44" s="170"/>
      <c r="WIP44" s="323" t="s">
        <v>20</v>
      </c>
      <c r="WIQ44" s="324">
        <v>0.4</v>
      </c>
      <c r="WIR44" s="321" t="s">
        <v>726</v>
      </c>
      <c r="WIS44" s="320" t="s">
        <v>725</v>
      </c>
      <c r="WIT44" s="321" t="s">
        <v>720</v>
      </c>
      <c r="WIU44" s="322"/>
      <c r="WIV44" s="170"/>
      <c r="WIW44" s="170"/>
      <c r="WIX44" s="323" t="s">
        <v>20</v>
      </c>
      <c r="WIY44" s="324">
        <v>0.4</v>
      </c>
      <c r="WIZ44" s="321" t="s">
        <v>726</v>
      </c>
      <c r="WJA44" s="320" t="s">
        <v>725</v>
      </c>
      <c r="WJB44" s="321" t="s">
        <v>720</v>
      </c>
      <c r="WJC44" s="322"/>
      <c r="WJD44" s="170"/>
      <c r="WJE44" s="170"/>
      <c r="WJF44" s="323" t="s">
        <v>20</v>
      </c>
      <c r="WJG44" s="324">
        <v>0.4</v>
      </c>
      <c r="WJH44" s="321" t="s">
        <v>726</v>
      </c>
      <c r="WJI44" s="320" t="s">
        <v>725</v>
      </c>
      <c r="WJJ44" s="321" t="s">
        <v>720</v>
      </c>
      <c r="WJK44" s="322"/>
      <c r="WJL44" s="170"/>
      <c r="WJM44" s="170"/>
      <c r="WJN44" s="323" t="s">
        <v>20</v>
      </c>
      <c r="WJO44" s="324">
        <v>0.4</v>
      </c>
      <c r="WJP44" s="321" t="s">
        <v>726</v>
      </c>
      <c r="WJQ44" s="320" t="s">
        <v>725</v>
      </c>
      <c r="WJR44" s="321" t="s">
        <v>720</v>
      </c>
      <c r="WJS44" s="322"/>
      <c r="WJT44" s="170"/>
      <c r="WJU44" s="170"/>
      <c r="WJV44" s="323" t="s">
        <v>20</v>
      </c>
      <c r="WJW44" s="324">
        <v>0.4</v>
      </c>
      <c r="WJX44" s="321" t="s">
        <v>726</v>
      </c>
      <c r="WJY44" s="320" t="s">
        <v>725</v>
      </c>
      <c r="WJZ44" s="321" t="s">
        <v>720</v>
      </c>
      <c r="WKA44" s="322"/>
      <c r="WKB44" s="170"/>
      <c r="WKC44" s="170"/>
      <c r="WKD44" s="323" t="s">
        <v>20</v>
      </c>
      <c r="WKE44" s="324">
        <v>0.4</v>
      </c>
      <c r="WKF44" s="321" t="s">
        <v>726</v>
      </c>
      <c r="WKG44" s="320" t="s">
        <v>725</v>
      </c>
      <c r="WKH44" s="321" t="s">
        <v>720</v>
      </c>
      <c r="WKI44" s="322"/>
      <c r="WKJ44" s="170"/>
      <c r="WKK44" s="170"/>
      <c r="WKL44" s="323" t="s">
        <v>20</v>
      </c>
      <c r="WKM44" s="324">
        <v>0.4</v>
      </c>
      <c r="WKN44" s="321" t="s">
        <v>726</v>
      </c>
      <c r="WKO44" s="320" t="s">
        <v>725</v>
      </c>
      <c r="WKP44" s="321" t="s">
        <v>720</v>
      </c>
      <c r="WKQ44" s="322"/>
      <c r="WKR44" s="170"/>
      <c r="WKS44" s="170"/>
      <c r="WKT44" s="323" t="s">
        <v>20</v>
      </c>
      <c r="WKU44" s="324">
        <v>0.4</v>
      </c>
      <c r="WKV44" s="321" t="s">
        <v>726</v>
      </c>
      <c r="WKW44" s="320" t="s">
        <v>725</v>
      </c>
      <c r="WKX44" s="321" t="s">
        <v>720</v>
      </c>
      <c r="WKY44" s="322"/>
      <c r="WKZ44" s="170"/>
      <c r="WLA44" s="170"/>
      <c r="WLB44" s="323" t="s">
        <v>20</v>
      </c>
      <c r="WLC44" s="324">
        <v>0.4</v>
      </c>
      <c r="WLD44" s="321" t="s">
        <v>726</v>
      </c>
      <c r="WLE44" s="320" t="s">
        <v>725</v>
      </c>
      <c r="WLF44" s="321" t="s">
        <v>720</v>
      </c>
      <c r="WLG44" s="322"/>
      <c r="WLH44" s="170"/>
      <c r="WLI44" s="170"/>
      <c r="WLJ44" s="323" t="s">
        <v>20</v>
      </c>
      <c r="WLK44" s="324">
        <v>0.4</v>
      </c>
      <c r="WLL44" s="321" t="s">
        <v>726</v>
      </c>
      <c r="WLM44" s="320" t="s">
        <v>725</v>
      </c>
      <c r="WLN44" s="321" t="s">
        <v>720</v>
      </c>
      <c r="WLO44" s="322"/>
      <c r="WLP44" s="170"/>
      <c r="WLQ44" s="170"/>
      <c r="WLR44" s="323" t="s">
        <v>20</v>
      </c>
      <c r="WLS44" s="324">
        <v>0.4</v>
      </c>
      <c r="WLT44" s="321" t="s">
        <v>726</v>
      </c>
      <c r="WLU44" s="320" t="s">
        <v>725</v>
      </c>
      <c r="WLV44" s="321" t="s">
        <v>720</v>
      </c>
      <c r="WLW44" s="322"/>
      <c r="WLX44" s="170"/>
      <c r="WLY44" s="170"/>
      <c r="WLZ44" s="323" t="s">
        <v>20</v>
      </c>
      <c r="WMA44" s="324">
        <v>0.4</v>
      </c>
      <c r="WMB44" s="321" t="s">
        <v>726</v>
      </c>
      <c r="WMC44" s="320" t="s">
        <v>725</v>
      </c>
      <c r="WMD44" s="321" t="s">
        <v>720</v>
      </c>
      <c r="WME44" s="322"/>
      <c r="WMF44" s="170"/>
      <c r="WMG44" s="170"/>
      <c r="WMH44" s="323" t="s">
        <v>20</v>
      </c>
      <c r="WMI44" s="324">
        <v>0.4</v>
      </c>
      <c r="WMJ44" s="321" t="s">
        <v>726</v>
      </c>
      <c r="WMK44" s="320" t="s">
        <v>725</v>
      </c>
      <c r="WML44" s="321" t="s">
        <v>720</v>
      </c>
      <c r="WMM44" s="322"/>
      <c r="WMN44" s="170"/>
      <c r="WMO44" s="170"/>
      <c r="WMP44" s="323" t="s">
        <v>20</v>
      </c>
      <c r="WMQ44" s="324">
        <v>0.4</v>
      </c>
      <c r="WMR44" s="321" t="s">
        <v>726</v>
      </c>
      <c r="WMS44" s="320" t="s">
        <v>725</v>
      </c>
      <c r="WMT44" s="321" t="s">
        <v>720</v>
      </c>
      <c r="WMU44" s="322"/>
      <c r="WMV44" s="170"/>
      <c r="WMW44" s="170"/>
      <c r="WMX44" s="323" t="s">
        <v>20</v>
      </c>
      <c r="WMY44" s="324">
        <v>0.4</v>
      </c>
      <c r="WMZ44" s="321" t="s">
        <v>726</v>
      </c>
      <c r="WNA44" s="320" t="s">
        <v>725</v>
      </c>
      <c r="WNB44" s="321" t="s">
        <v>720</v>
      </c>
      <c r="WNC44" s="322"/>
      <c r="WND44" s="170"/>
      <c r="WNE44" s="170"/>
      <c r="WNF44" s="323" t="s">
        <v>20</v>
      </c>
      <c r="WNG44" s="324">
        <v>0.4</v>
      </c>
      <c r="WNH44" s="321" t="s">
        <v>726</v>
      </c>
      <c r="WNI44" s="320" t="s">
        <v>725</v>
      </c>
      <c r="WNJ44" s="321" t="s">
        <v>720</v>
      </c>
      <c r="WNK44" s="322"/>
      <c r="WNL44" s="170"/>
      <c r="WNM44" s="170"/>
      <c r="WNN44" s="323" t="s">
        <v>20</v>
      </c>
      <c r="WNO44" s="324">
        <v>0.4</v>
      </c>
      <c r="WNP44" s="321" t="s">
        <v>726</v>
      </c>
      <c r="WNQ44" s="320" t="s">
        <v>725</v>
      </c>
      <c r="WNR44" s="321" t="s">
        <v>720</v>
      </c>
      <c r="WNS44" s="322"/>
      <c r="WNT44" s="170"/>
      <c r="WNU44" s="170"/>
      <c r="WNV44" s="323" t="s">
        <v>20</v>
      </c>
      <c r="WNW44" s="324">
        <v>0.4</v>
      </c>
      <c r="WNX44" s="321" t="s">
        <v>726</v>
      </c>
      <c r="WNY44" s="320" t="s">
        <v>725</v>
      </c>
      <c r="WNZ44" s="321" t="s">
        <v>720</v>
      </c>
      <c r="WOA44" s="322"/>
      <c r="WOB44" s="170"/>
      <c r="WOC44" s="170"/>
      <c r="WOD44" s="323" t="s">
        <v>20</v>
      </c>
      <c r="WOE44" s="324">
        <v>0.4</v>
      </c>
      <c r="WOF44" s="321" t="s">
        <v>726</v>
      </c>
      <c r="WOG44" s="320" t="s">
        <v>725</v>
      </c>
      <c r="WOH44" s="321" t="s">
        <v>720</v>
      </c>
      <c r="WOI44" s="322"/>
      <c r="WOJ44" s="170"/>
      <c r="WOK44" s="170"/>
      <c r="WOL44" s="323" t="s">
        <v>20</v>
      </c>
      <c r="WOM44" s="324">
        <v>0.4</v>
      </c>
      <c r="WON44" s="321" t="s">
        <v>726</v>
      </c>
      <c r="WOO44" s="320" t="s">
        <v>725</v>
      </c>
      <c r="WOP44" s="321" t="s">
        <v>720</v>
      </c>
      <c r="WOQ44" s="322"/>
      <c r="WOR44" s="170"/>
      <c r="WOS44" s="170"/>
      <c r="WOT44" s="323" t="s">
        <v>20</v>
      </c>
      <c r="WOU44" s="324">
        <v>0.4</v>
      </c>
      <c r="WOV44" s="321" t="s">
        <v>726</v>
      </c>
      <c r="WOW44" s="320" t="s">
        <v>725</v>
      </c>
      <c r="WOX44" s="321" t="s">
        <v>720</v>
      </c>
      <c r="WOY44" s="322"/>
      <c r="WOZ44" s="170"/>
      <c r="WPA44" s="170"/>
      <c r="WPB44" s="323" t="s">
        <v>20</v>
      </c>
      <c r="WPC44" s="324">
        <v>0.4</v>
      </c>
      <c r="WPD44" s="321" t="s">
        <v>726</v>
      </c>
      <c r="WPE44" s="320" t="s">
        <v>725</v>
      </c>
      <c r="WPF44" s="321" t="s">
        <v>720</v>
      </c>
      <c r="WPG44" s="322"/>
      <c r="WPH44" s="170"/>
      <c r="WPI44" s="170"/>
      <c r="WPJ44" s="323" t="s">
        <v>20</v>
      </c>
      <c r="WPK44" s="324">
        <v>0.4</v>
      </c>
      <c r="WPL44" s="321" t="s">
        <v>726</v>
      </c>
      <c r="WPM44" s="320" t="s">
        <v>725</v>
      </c>
      <c r="WPN44" s="321" t="s">
        <v>720</v>
      </c>
      <c r="WPO44" s="322"/>
      <c r="WPP44" s="170"/>
      <c r="WPQ44" s="170"/>
      <c r="WPR44" s="323" t="s">
        <v>20</v>
      </c>
      <c r="WPS44" s="324">
        <v>0.4</v>
      </c>
      <c r="WPT44" s="321" t="s">
        <v>726</v>
      </c>
      <c r="WPU44" s="320" t="s">
        <v>725</v>
      </c>
      <c r="WPV44" s="321" t="s">
        <v>720</v>
      </c>
      <c r="WPW44" s="322"/>
      <c r="WPX44" s="170"/>
      <c r="WPY44" s="170"/>
      <c r="WPZ44" s="323" t="s">
        <v>20</v>
      </c>
      <c r="WQA44" s="324">
        <v>0.4</v>
      </c>
      <c r="WQB44" s="321" t="s">
        <v>726</v>
      </c>
      <c r="WQC44" s="320" t="s">
        <v>725</v>
      </c>
      <c r="WQD44" s="321" t="s">
        <v>720</v>
      </c>
      <c r="WQE44" s="322"/>
      <c r="WQF44" s="170"/>
      <c r="WQG44" s="170"/>
      <c r="WQH44" s="323" t="s">
        <v>20</v>
      </c>
      <c r="WQI44" s="324">
        <v>0.4</v>
      </c>
      <c r="WQJ44" s="321" t="s">
        <v>726</v>
      </c>
      <c r="WQK44" s="320" t="s">
        <v>725</v>
      </c>
      <c r="WQL44" s="321" t="s">
        <v>720</v>
      </c>
      <c r="WQM44" s="322"/>
      <c r="WQN44" s="170"/>
      <c r="WQO44" s="170"/>
      <c r="WQP44" s="323" t="s">
        <v>20</v>
      </c>
      <c r="WQQ44" s="324">
        <v>0.4</v>
      </c>
      <c r="WQR44" s="321" t="s">
        <v>726</v>
      </c>
      <c r="WQS44" s="320" t="s">
        <v>725</v>
      </c>
      <c r="WQT44" s="321" t="s">
        <v>720</v>
      </c>
      <c r="WQU44" s="322"/>
      <c r="WQV44" s="170"/>
      <c r="WQW44" s="170"/>
      <c r="WQX44" s="323" t="s">
        <v>20</v>
      </c>
      <c r="WQY44" s="324">
        <v>0.4</v>
      </c>
      <c r="WQZ44" s="321" t="s">
        <v>726</v>
      </c>
      <c r="WRA44" s="320" t="s">
        <v>725</v>
      </c>
      <c r="WRB44" s="321" t="s">
        <v>720</v>
      </c>
      <c r="WRC44" s="322"/>
      <c r="WRD44" s="170"/>
      <c r="WRE44" s="170"/>
      <c r="WRF44" s="323" t="s">
        <v>20</v>
      </c>
      <c r="WRG44" s="324">
        <v>0.4</v>
      </c>
      <c r="WRH44" s="321" t="s">
        <v>726</v>
      </c>
      <c r="WRI44" s="320" t="s">
        <v>725</v>
      </c>
      <c r="WRJ44" s="321" t="s">
        <v>720</v>
      </c>
      <c r="WRK44" s="322"/>
      <c r="WRL44" s="170"/>
      <c r="WRM44" s="170"/>
      <c r="WRN44" s="323" t="s">
        <v>20</v>
      </c>
      <c r="WRO44" s="324">
        <v>0.4</v>
      </c>
      <c r="WRP44" s="321" t="s">
        <v>726</v>
      </c>
      <c r="WRQ44" s="320" t="s">
        <v>725</v>
      </c>
      <c r="WRR44" s="321" t="s">
        <v>720</v>
      </c>
      <c r="WRS44" s="322"/>
      <c r="WRT44" s="170"/>
      <c r="WRU44" s="170"/>
      <c r="WRV44" s="323" t="s">
        <v>20</v>
      </c>
      <c r="WRW44" s="324">
        <v>0.4</v>
      </c>
      <c r="WRX44" s="321" t="s">
        <v>726</v>
      </c>
      <c r="WRY44" s="320" t="s">
        <v>725</v>
      </c>
      <c r="WRZ44" s="321" t="s">
        <v>720</v>
      </c>
      <c r="WSA44" s="322"/>
      <c r="WSB44" s="170"/>
      <c r="WSC44" s="170"/>
      <c r="WSD44" s="323" t="s">
        <v>20</v>
      </c>
      <c r="WSE44" s="324">
        <v>0.4</v>
      </c>
      <c r="WSF44" s="321" t="s">
        <v>726</v>
      </c>
      <c r="WSG44" s="320" t="s">
        <v>725</v>
      </c>
      <c r="WSH44" s="321" t="s">
        <v>720</v>
      </c>
      <c r="WSI44" s="322"/>
      <c r="WSJ44" s="170"/>
      <c r="WSK44" s="170"/>
      <c r="WSL44" s="323" t="s">
        <v>20</v>
      </c>
      <c r="WSM44" s="324">
        <v>0.4</v>
      </c>
      <c r="WSN44" s="321" t="s">
        <v>726</v>
      </c>
      <c r="WSO44" s="320" t="s">
        <v>725</v>
      </c>
      <c r="WSP44" s="321" t="s">
        <v>720</v>
      </c>
      <c r="WSQ44" s="322"/>
      <c r="WSR44" s="170"/>
      <c r="WSS44" s="170"/>
      <c r="WST44" s="323" t="s">
        <v>20</v>
      </c>
      <c r="WSU44" s="324">
        <v>0.4</v>
      </c>
      <c r="WSV44" s="321" t="s">
        <v>726</v>
      </c>
      <c r="WSW44" s="320" t="s">
        <v>725</v>
      </c>
      <c r="WSX44" s="321" t="s">
        <v>720</v>
      </c>
      <c r="WSY44" s="322"/>
      <c r="WSZ44" s="170"/>
      <c r="WTA44" s="170"/>
      <c r="WTB44" s="323" t="s">
        <v>20</v>
      </c>
      <c r="WTC44" s="324">
        <v>0.4</v>
      </c>
      <c r="WTD44" s="321" t="s">
        <v>726</v>
      </c>
      <c r="WTE44" s="320" t="s">
        <v>725</v>
      </c>
      <c r="WTF44" s="321" t="s">
        <v>720</v>
      </c>
      <c r="WTG44" s="322"/>
      <c r="WTH44" s="170"/>
      <c r="WTI44" s="170"/>
      <c r="WTJ44" s="323" t="s">
        <v>20</v>
      </c>
      <c r="WTK44" s="324">
        <v>0.4</v>
      </c>
      <c r="WTL44" s="321" t="s">
        <v>726</v>
      </c>
      <c r="WTM44" s="320" t="s">
        <v>725</v>
      </c>
      <c r="WTN44" s="321" t="s">
        <v>720</v>
      </c>
      <c r="WTO44" s="322"/>
      <c r="WTP44" s="170"/>
      <c r="WTQ44" s="170"/>
      <c r="WTR44" s="323" t="s">
        <v>20</v>
      </c>
      <c r="WTS44" s="324">
        <v>0.4</v>
      </c>
      <c r="WTT44" s="321" t="s">
        <v>726</v>
      </c>
      <c r="WTU44" s="320" t="s">
        <v>725</v>
      </c>
      <c r="WTV44" s="321" t="s">
        <v>720</v>
      </c>
      <c r="WTW44" s="322"/>
      <c r="WTX44" s="170"/>
      <c r="WTY44" s="170"/>
      <c r="WTZ44" s="323" t="s">
        <v>20</v>
      </c>
      <c r="WUA44" s="324">
        <v>0.4</v>
      </c>
      <c r="WUB44" s="321" t="s">
        <v>726</v>
      </c>
      <c r="WUC44" s="320" t="s">
        <v>725</v>
      </c>
      <c r="WUD44" s="321" t="s">
        <v>720</v>
      </c>
      <c r="WUE44" s="322"/>
      <c r="WUF44" s="170"/>
      <c r="WUG44" s="170"/>
      <c r="WUH44" s="323" t="s">
        <v>20</v>
      </c>
      <c r="WUI44" s="324">
        <v>0.4</v>
      </c>
      <c r="WUJ44" s="321" t="s">
        <v>726</v>
      </c>
      <c r="WUK44" s="320" t="s">
        <v>725</v>
      </c>
      <c r="WUL44" s="321" t="s">
        <v>720</v>
      </c>
      <c r="WUM44" s="322"/>
      <c r="WUN44" s="170"/>
      <c r="WUO44" s="170"/>
      <c r="WUP44" s="323" t="s">
        <v>20</v>
      </c>
      <c r="WUQ44" s="324">
        <v>0.4</v>
      </c>
      <c r="WUR44" s="321" t="s">
        <v>726</v>
      </c>
      <c r="WUS44" s="320" t="s">
        <v>725</v>
      </c>
      <c r="WUT44" s="321" t="s">
        <v>720</v>
      </c>
      <c r="WUU44" s="322"/>
      <c r="WUV44" s="170"/>
      <c r="WUW44" s="170"/>
      <c r="WUX44" s="323" t="s">
        <v>20</v>
      </c>
      <c r="WUY44" s="324">
        <v>0.4</v>
      </c>
      <c r="WUZ44" s="321" t="s">
        <v>726</v>
      </c>
      <c r="WVA44" s="320" t="s">
        <v>725</v>
      </c>
      <c r="WVB44" s="321" t="s">
        <v>720</v>
      </c>
      <c r="WVC44" s="322"/>
      <c r="WVD44" s="170"/>
      <c r="WVE44" s="170"/>
      <c r="WVF44" s="323" t="s">
        <v>20</v>
      </c>
      <c r="WVG44" s="324">
        <v>0.4</v>
      </c>
      <c r="WVH44" s="321" t="s">
        <v>726</v>
      </c>
      <c r="WVI44" s="320" t="s">
        <v>725</v>
      </c>
      <c r="WVJ44" s="321" t="s">
        <v>720</v>
      </c>
      <c r="WVK44" s="322"/>
      <c r="WVL44" s="170"/>
      <c r="WVM44" s="170"/>
      <c r="WVN44" s="323" t="s">
        <v>20</v>
      </c>
      <c r="WVO44" s="324">
        <v>0.4</v>
      </c>
      <c r="WVP44" s="321" t="s">
        <v>726</v>
      </c>
      <c r="WVQ44" s="320" t="s">
        <v>725</v>
      </c>
      <c r="WVR44" s="321" t="s">
        <v>720</v>
      </c>
      <c r="WVS44" s="322"/>
      <c r="WVT44" s="170"/>
      <c r="WVU44" s="170"/>
      <c r="WVV44" s="323" t="s">
        <v>20</v>
      </c>
      <c r="WVW44" s="324">
        <v>0.4</v>
      </c>
      <c r="WVX44" s="321" t="s">
        <v>726</v>
      </c>
      <c r="WVY44" s="320" t="s">
        <v>725</v>
      </c>
      <c r="WVZ44" s="321" t="s">
        <v>720</v>
      </c>
      <c r="WWA44" s="322"/>
      <c r="WWB44" s="170"/>
      <c r="WWC44" s="170"/>
      <c r="WWD44" s="323" t="s">
        <v>20</v>
      </c>
      <c r="WWE44" s="324">
        <v>0.4</v>
      </c>
      <c r="WWF44" s="321" t="s">
        <v>726</v>
      </c>
      <c r="WWG44" s="320" t="s">
        <v>725</v>
      </c>
      <c r="WWH44" s="321" t="s">
        <v>720</v>
      </c>
      <c r="WWI44" s="322"/>
      <c r="WWJ44" s="170"/>
      <c r="WWK44" s="170"/>
      <c r="WWL44" s="323" t="s">
        <v>20</v>
      </c>
      <c r="WWM44" s="324">
        <v>0.4</v>
      </c>
      <c r="WWN44" s="321" t="s">
        <v>726</v>
      </c>
      <c r="WWO44" s="320" t="s">
        <v>725</v>
      </c>
      <c r="WWP44" s="321" t="s">
        <v>720</v>
      </c>
      <c r="WWQ44" s="322"/>
      <c r="WWR44" s="170"/>
      <c r="WWS44" s="170"/>
      <c r="WWT44" s="323" t="s">
        <v>20</v>
      </c>
      <c r="WWU44" s="324">
        <v>0.4</v>
      </c>
      <c r="WWV44" s="321" t="s">
        <v>726</v>
      </c>
      <c r="WWW44" s="320" t="s">
        <v>725</v>
      </c>
      <c r="WWX44" s="321" t="s">
        <v>720</v>
      </c>
      <c r="WWY44" s="322"/>
      <c r="WWZ44" s="170"/>
      <c r="WXA44" s="170"/>
      <c r="WXB44" s="323" t="s">
        <v>20</v>
      </c>
      <c r="WXC44" s="324">
        <v>0.4</v>
      </c>
      <c r="WXD44" s="321" t="s">
        <v>726</v>
      </c>
      <c r="WXE44" s="320" t="s">
        <v>725</v>
      </c>
      <c r="WXF44" s="321" t="s">
        <v>720</v>
      </c>
      <c r="WXG44" s="322"/>
      <c r="WXH44" s="170"/>
      <c r="WXI44" s="170"/>
      <c r="WXJ44" s="323" t="s">
        <v>20</v>
      </c>
      <c r="WXK44" s="324">
        <v>0.4</v>
      </c>
      <c r="WXL44" s="321" t="s">
        <v>726</v>
      </c>
      <c r="WXM44" s="320" t="s">
        <v>725</v>
      </c>
      <c r="WXN44" s="321" t="s">
        <v>720</v>
      </c>
      <c r="WXO44" s="322"/>
      <c r="WXP44" s="170"/>
      <c r="WXQ44" s="170"/>
      <c r="WXR44" s="323" t="s">
        <v>20</v>
      </c>
      <c r="WXS44" s="324">
        <v>0.4</v>
      </c>
      <c r="WXT44" s="321" t="s">
        <v>726</v>
      </c>
      <c r="WXU44" s="320" t="s">
        <v>725</v>
      </c>
      <c r="WXV44" s="321" t="s">
        <v>720</v>
      </c>
      <c r="WXW44" s="322"/>
      <c r="WXX44" s="170"/>
      <c r="WXY44" s="170"/>
      <c r="WXZ44" s="323" t="s">
        <v>20</v>
      </c>
      <c r="WYA44" s="324">
        <v>0.4</v>
      </c>
      <c r="WYB44" s="321" t="s">
        <v>726</v>
      </c>
      <c r="WYC44" s="320" t="s">
        <v>725</v>
      </c>
      <c r="WYD44" s="321" t="s">
        <v>720</v>
      </c>
      <c r="WYE44" s="322"/>
      <c r="WYF44" s="170"/>
      <c r="WYG44" s="170"/>
      <c r="WYH44" s="323" t="s">
        <v>20</v>
      </c>
      <c r="WYI44" s="324">
        <v>0.4</v>
      </c>
      <c r="WYJ44" s="321" t="s">
        <v>726</v>
      </c>
      <c r="WYK44" s="320" t="s">
        <v>725</v>
      </c>
      <c r="WYL44" s="321" t="s">
        <v>720</v>
      </c>
      <c r="WYM44" s="322"/>
      <c r="WYN44" s="170"/>
      <c r="WYO44" s="170"/>
      <c r="WYP44" s="323" t="s">
        <v>20</v>
      </c>
      <c r="WYQ44" s="324">
        <v>0.4</v>
      </c>
      <c r="WYR44" s="321" t="s">
        <v>726</v>
      </c>
      <c r="WYS44" s="320" t="s">
        <v>725</v>
      </c>
      <c r="WYT44" s="321" t="s">
        <v>720</v>
      </c>
      <c r="WYU44" s="322"/>
      <c r="WYV44" s="170"/>
      <c r="WYW44" s="170"/>
      <c r="WYX44" s="323" t="s">
        <v>20</v>
      </c>
      <c r="WYY44" s="324">
        <v>0.4</v>
      </c>
      <c r="WYZ44" s="321" t="s">
        <v>726</v>
      </c>
      <c r="WZA44" s="320" t="s">
        <v>725</v>
      </c>
      <c r="WZB44" s="321" t="s">
        <v>720</v>
      </c>
      <c r="WZC44" s="322"/>
      <c r="WZD44" s="170"/>
      <c r="WZE44" s="170"/>
      <c r="WZF44" s="323" t="s">
        <v>20</v>
      </c>
      <c r="WZG44" s="324">
        <v>0.4</v>
      </c>
      <c r="WZH44" s="321" t="s">
        <v>726</v>
      </c>
      <c r="WZI44" s="320" t="s">
        <v>725</v>
      </c>
      <c r="WZJ44" s="321" t="s">
        <v>720</v>
      </c>
      <c r="WZK44" s="322"/>
      <c r="WZL44" s="170"/>
      <c r="WZM44" s="170"/>
      <c r="WZN44" s="323" t="s">
        <v>20</v>
      </c>
      <c r="WZO44" s="324">
        <v>0.4</v>
      </c>
      <c r="WZP44" s="321" t="s">
        <v>726</v>
      </c>
      <c r="WZQ44" s="320" t="s">
        <v>725</v>
      </c>
      <c r="WZR44" s="321" t="s">
        <v>720</v>
      </c>
      <c r="WZS44" s="322"/>
      <c r="WZT44" s="170"/>
      <c r="WZU44" s="170"/>
      <c r="WZV44" s="323" t="s">
        <v>20</v>
      </c>
      <c r="WZW44" s="324">
        <v>0.4</v>
      </c>
      <c r="WZX44" s="321" t="s">
        <v>726</v>
      </c>
      <c r="WZY44" s="320" t="s">
        <v>725</v>
      </c>
      <c r="WZZ44" s="321" t="s">
        <v>720</v>
      </c>
      <c r="XAA44" s="322"/>
      <c r="XAB44" s="170"/>
      <c r="XAC44" s="170"/>
      <c r="XAD44" s="323" t="s">
        <v>20</v>
      </c>
      <c r="XAE44" s="324">
        <v>0.4</v>
      </c>
      <c r="XAF44" s="321" t="s">
        <v>726</v>
      </c>
      <c r="XAG44" s="320" t="s">
        <v>725</v>
      </c>
      <c r="XAH44" s="321" t="s">
        <v>720</v>
      </c>
      <c r="XAI44" s="322"/>
      <c r="XAJ44" s="170"/>
      <c r="XAK44" s="170"/>
      <c r="XAL44" s="323" t="s">
        <v>20</v>
      </c>
      <c r="XAM44" s="324">
        <v>0.4</v>
      </c>
      <c r="XAN44" s="321" t="s">
        <v>726</v>
      </c>
      <c r="XAO44" s="320" t="s">
        <v>725</v>
      </c>
      <c r="XAP44" s="321" t="s">
        <v>720</v>
      </c>
      <c r="XAQ44" s="322"/>
      <c r="XAR44" s="170"/>
      <c r="XAS44" s="170"/>
      <c r="XAT44" s="323" t="s">
        <v>20</v>
      </c>
      <c r="XAU44" s="324">
        <v>0.4</v>
      </c>
      <c r="XAV44" s="321" t="s">
        <v>726</v>
      </c>
      <c r="XAW44" s="320" t="s">
        <v>725</v>
      </c>
      <c r="XAX44" s="321" t="s">
        <v>720</v>
      </c>
      <c r="XAY44" s="322"/>
      <c r="XAZ44" s="170"/>
      <c r="XBA44" s="170"/>
      <c r="XBB44" s="323" t="s">
        <v>20</v>
      </c>
      <c r="XBC44" s="324">
        <v>0.4</v>
      </c>
      <c r="XBD44" s="321" t="s">
        <v>726</v>
      </c>
      <c r="XBE44" s="320" t="s">
        <v>725</v>
      </c>
      <c r="XBF44" s="321" t="s">
        <v>720</v>
      </c>
      <c r="XBG44" s="322"/>
      <c r="XBH44" s="170"/>
      <c r="XBI44" s="170"/>
      <c r="XBJ44" s="323" t="s">
        <v>20</v>
      </c>
      <c r="XBK44" s="324">
        <v>0.4</v>
      </c>
      <c r="XBL44" s="321" t="s">
        <v>726</v>
      </c>
      <c r="XBM44" s="320" t="s">
        <v>725</v>
      </c>
      <c r="XBN44" s="321" t="s">
        <v>720</v>
      </c>
      <c r="XBO44" s="322"/>
      <c r="XBP44" s="170"/>
      <c r="XBQ44" s="170"/>
      <c r="XBR44" s="323" t="s">
        <v>20</v>
      </c>
      <c r="XBS44" s="324">
        <v>0.4</v>
      </c>
      <c r="XBT44" s="321" t="s">
        <v>726</v>
      </c>
      <c r="XBU44" s="320" t="s">
        <v>725</v>
      </c>
      <c r="XBV44" s="321" t="s">
        <v>720</v>
      </c>
      <c r="XBW44" s="322"/>
      <c r="XBX44" s="170"/>
      <c r="XBY44" s="170"/>
      <c r="XBZ44" s="323" t="s">
        <v>20</v>
      </c>
      <c r="XCA44" s="324">
        <v>0.4</v>
      </c>
      <c r="XCB44" s="321" t="s">
        <v>726</v>
      </c>
      <c r="XCC44" s="320" t="s">
        <v>725</v>
      </c>
      <c r="XCD44" s="321" t="s">
        <v>720</v>
      </c>
      <c r="XCE44" s="322"/>
      <c r="XCF44" s="170"/>
      <c r="XCG44" s="170"/>
      <c r="XCH44" s="323" t="s">
        <v>20</v>
      </c>
      <c r="XCI44" s="324">
        <v>0.4</v>
      </c>
      <c r="XCJ44" s="321" t="s">
        <v>726</v>
      </c>
      <c r="XCK44" s="320" t="s">
        <v>725</v>
      </c>
      <c r="XCL44" s="321" t="s">
        <v>720</v>
      </c>
      <c r="XCM44" s="322"/>
      <c r="XCN44" s="170"/>
      <c r="XCO44" s="170"/>
      <c r="XCP44" s="323" t="s">
        <v>20</v>
      </c>
      <c r="XCQ44" s="324">
        <v>0.4</v>
      </c>
      <c r="XCR44" s="321" t="s">
        <v>726</v>
      </c>
      <c r="XCS44" s="320" t="s">
        <v>725</v>
      </c>
      <c r="XCT44" s="321" t="s">
        <v>720</v>
      </c>
      <c r="XCU44" s="322"/>
      <c r="XCV44" s="170"/>
      <c r="XCW44" s="170"/>
      <c r="XCX44" s="323" t="s">
        <v>20</v>
      </c>
      <c r="XCY44" s="324">
        <v>0.4</v>
      </c>
      <c r="XCZ44" s="321" t="s">
        <v>726</v>
      </c>
      <c r="XDA44" s="320" t="s">
        <v>725</v>
      </c>
      <c r="XDB44" s="321" t="s">
        <v>720</v>
      </c>
      <c r="XDC44" s="322"/>
      <c r="XDD44" s="170"/>
      <c r="XDE44" s="170"/>
      <c r="XDF44" s="323" t="s">
        <v>20</v>
      </c>
      <c r="XDG44" s="324">
        <v>0.4</v>
      </c>
      <c r="XDH44" s="321" t="s">
        <v>726</v>
      </c>
      <c r="XDI44" s="320" t="s">
        <v>725</v>
      </c>
      <c r="XDJ44" s="321" t="s">
        <v>720</v>
      </c>
      <c r="XDK44" s="322"/>
      <c r="XDL44" s="170"/>
      <c r="XDM44" s="170"/>
      <c r="XDN44" s="323" t="s">
        <v>20</v>
      </c>
      <c r="XDO44" s="324">
        <v>0.4</v>
      </c>
      <c r="XDP44" s="321" t="s">
        <v>726</v>
      </c>
      <c r="XDQ44" s="320" t="s">
        <v>725</v>
      </c>
      <c r="XDR44" s="321" t="s">
        <v>720</v>
      </c>
      <c r="XDS44" s="322"/>
      <c r="XDT44" s="170"/>
      <c r="XDU44" s="170"/>
      <c r="XDV44" s="323" t="s">
        <v>20</v>
      </c>
      <c r="XDW44" s="324">
        <v>0.4</v>
      </c>
      <c r="XDX44" s="321" t="s">
        <v>726</v>
      </c>
      <c r="XDY44" s="320" t="s">
        <v>725</v>
      </c>
      <c r="XDZ44" s="321" t="s">
        <v>720</v>
      </c>
      <c r="XEA44" s="322"/>
      <c r="XEB44" s="170"/>
      <c r="XEC44" s="170"/>
      <c r="XED44" s="323" t="s">
        <v>20</v>
      </c>
      <c r="XEE44" s="324">
        <v>0.4</v>
      </c>
      <c r="XEF44" s="321" t="s">
        <v>726</v>
      </c>
      <c r="XEG44" s="320" t="s">
        <v>725</v>
      </c>
      <c r="XEH44" s="321" t="s">
        <v>720</v>
      </c>
      <c r="XEI44" s="322"/>
      <c r="XEJ44" s="170"/>
      <c r="XEK44" s="170"/>
      <c r="XEL44" s="323" t="s">
        <v>20</v>
      </c>
      <c r="XEM44" s="324">
        <v>0.4</v>
      </c>
      <c r="XEN44" s="321" t="s">
        <v>726</v>
      </c>
      <c r="XEO44" s="320" t="s">
        <v>725</v>
      </c>
      <c r="XEP44" s="321" t="s">
        <v>720</v>
      </c>
      <c r="XEQ44" s="322"/>
      <c r="XER44" s="170"/>
      <c r="XES44" s="170"/>
      <c r="XET44" s="323" t="s">
        <v>20</v>
      </c>
      <c r="XEU44" s="324">
        <v>0.4</v>
      </c>
      <c r="XEV44" s="321" t="s">
        <v>726</v>
      </c>
      <c r="XEW44" s="320" t="s">
        <v>725</v>
      </c>
      <c r="XEX44" s="321" t="s">
        <v>720</v>
      </c>
      <c r="XEY44" s="322"/>
      <c r="XEZ44" s="170"/>
      <c r="XFA44" s="170"/>
      <c r="XFB44" s="323" t="s">
        <v>20</v>
      </c>
      <c r="XFC44" s="324">
        <v>0.4</v>
      </c>
      <c r="XFD44" s="321" t="s">
        <v>726</v>
      </c>
    </row>
    <row r="45" spans="1:16384" s="319" customFormat="1" ht="13.2" outlineLevel="1">
      <c r="A45" s="629" t="s">
        <v>850</v>
      </c>
      <c r="B45" s="630" t="s">
        <v>68</v>
      </c>
      <c r="C45" s="283"/>
      <c r="D45" s="632"/>
      <c r="E45" s="632"/>
      <c r="F45" s="284" t="s">
        <v>20</v>
      </c>
      <c r="G45" s="450">
        <v>0.4</v>
      </c>
      <c r="H45" s="630" t="s">
        <v>215</v>
      </c>
      <c r="I45" s="325"/>
      <c r="J45" s="173"/>
      <c r="K45" s="173"/>
      <c r="L45" s="170"/>
      <c r="M45" s="170"/>
      <c r="N45" s="173"/>
      <c r="O45" s="175"/>
      <c r="P45" s="173"/>
      <c r="Q45" s="325"/>
      <c r="R45" s="173"/>
      <c r="S45" s="173"/>
      <c r="T45" s="170"/>
      <c r="U45" s="170"/>
      <c r="V45" s="173"/>
      <c r="W45" s="324"/>
      <c r="X45" s="321"/>
      <c r="Y45" s="320"/>
      <c r="Z45" s="321"/>
      <c r="AA45" s="173"/>
      <c r="AB45" s="170"/>
      <c r="AC45" s="170"/>
      <c r="AD45" s="173"/>
      <c r="AE45" s="324"/>
      <c r="AF45" s="321"/>
      <c r="AG45" s="320"/>
      <c r="AH45" s="321"/>
      <c r="AI45" s="173"/>
      <c r="AJ45" s="170"/>
      <c r="AK45" s="170"/>
      <c r="AL45" s="173"/>
      <c r="AM45" s="324"/>
      <c r="AN45" s="321"/>
      <c r="AO45" s="320"/>
      <c r="AP45" s="321"/>
      <c r="AQ45" s="173"/>
      <c r="AR45" s="170"/>
      <c r="AS45" s="170"/>
      <c r="AT45" s="173"/>
      <c r="AU45" s="324"/>
      <c r="AV45" s="321"/>
      <c r="AW45" s="320"/>
      <c r="AX45" s="321"/>
      <c r="AY45" s="173"/>
      <c r="AZ45" s="170"/>
      <c r="BA45" s="170"/>
      <c r="BB45" s="173"/>
      <c r="BC45" s="324"/>
      <c r="BD45" s="321"/>
      <c r="BE45" s="320"/>
      <c r="BF45" s="321"/>
      <c r="BG45" s="173"/>
      <c r="BH45" s="170"/>
      <c r="BI45" s="170"/>
      <c r="BJ45" s="173"/>
      <c r="BK45" s="324"/>
      <c r="BL45" s="321"/>
      <c r="BM45" s="320"/>
      <c r="BN45" s="321"/>
      <c r="BO45" s="173"/>
      <c r="BP45" s="170"/>
      <c r="BQ45" s="170"/>
      <c r="BR45" s="173"/>
      <c r="BS45" s="324"/>
      <c r="BT45" s="321"/>
      <c r="BU45" s="320"/>
      <c r="BV45" s="321"/>
      <c r="BW45" s="173"/>
      <c r="BX45" s="170"/>
      <c r="BY45" s="170"/>
      <c r="BZ45" s="173"/>
      <c r="CA45" s="324"/>
      <c r="CB45" s="321"/>
      <c r="CC45" s="320"/>
      <c r="CD45" s="321"/>
      <c r="CE45" s="173"/>
      <c r="CF45" s="170"/>
      <c r="CG45" s="170"/>
      <c r="CH45" s="173"/>
      <c r="CI45" s="324"/>
      <c r="CJ45" s="321"/>
      <c r="CK45" s="320"/>
      <c r="CL45" s="321"/>
      <c r="CM45" s="173"/>
      <c r="CN45" s="170"/>
      <c r="CO45" s="170"/>
      <c r="CP45" s="173"/>
      <c r="CQ45" s="324"/>
      <c r="CR45" s="321"/>
      <c r="CS45" s="320"/>
      <c r="CT45" s="321"/>
      <c r="CU45" s="173"/>
      <c r="CV45" s="170"/>
      <c r="CW45" s="170"/>
      <c r="CX45" s="173"/>
      <c r="CY45" s="324"/>
      <c r="CZ45" s="321"/>
      <c r="DA45" s="320"/>
      <c r="DB45" s="321"/>
      <c r="DC45" s="173"/>
      <c r="DD45" s="170"/>
      <c r="DE45" s="170"/>
      <c r="DF45" s="173"/>
      <c r="DG45" s="324"/>
      <c r="DH45" s="321"/>
      <c r="DI45" s="320"/>
      <c r="DJ45" s="321"/>
      <c r="DK45" s="173"/>
      <c r="DL45" s="170"/>
      <c r="DM45" s="170"/>
      <c r="DN45" s="173"/>
      <c r="DO45" s="324"/>
      <c r="DP45" s="321"/>
      <c r="DQ45" s="320"/>
      <c r="DR45" s="321"/>
      <c r="DS45" s="173"/>
      <c r="DT45" s="170"/>
      <c r="DU45" s="170"/>
      <c r="DV45" s="173"/>
      <c r="DW45" s="324"/>
      <c r="DX45" s="321"/>
      <c r="DY45" s="320"/>
      <c r="DZ45" s="321"/>
      <c r="EA45" s="173"/>
      <c r="EB45" s="170"/>
      <c r="EC45" s="170"/>
      <c r="ED45" s="173"/>
      <c r="EE45" s="324"/>
      <c r="EF45" s="321"/>
      <c r="EG45" s="320"/>
      <c r="EH45" s="321"/>
      <c r="EI45" s="173"/>
      <c r="EJ45" s="170"/>
      <c r="EK45" s="170"/>
      <c r="EL45" s="173"/>
      <c r="EM45" s="324"/>
      <c r="EN45" s="321"/>
      <c r="EO45" s="320"/>
      <c r="EP45" s="321"/>
      <c r="EQ45" s="173"/>
      <c r="ER45" s="170"/>
      <c r="ES45" s="170"/>
      <c r="ET45" s="173"/>
      <c r="EU45" s="324"/>
      <c r="EV45" s="321"/>
      <c r="EW45" s="320"/>
      <c r="EX45" s="321"/>
      <c r="EY45" s="173"/>
      <c r="EZ45" s="170"/>
      <c r="FA45" s="170"/>
      <c r="FB45" s="173"/>
      <c r="FC45" s="324"/>
      <c r="FD45" s="321"/>
      <c r="FE45" s="320"/>
      <c r="FF45" s="321"/>
      <c r="FG45" s="173"/>
      <c r="FH45" s="170"/>
      <c r="FI45" s="170"/>
      <c r="FJ45" s="173"/>
      <c r="FK45" s="324"/>
      <c r="FL45" s="321"/>
      <c r="FM45" s="320"/>
      <c r="FN45" s="321"/>
      <c r="FO45" s="173"/>
      <c r="FP45" s="170"/>
      <c r="FQ45" s="170"/>
      <c r="FR45" s="173"/>
      <c r="FS45" s="324"/>
      <c r="FT45" s="321"/>
      <c r="FU45" s="320"/>
      <c r="FV45" s="321"/>
      <c r="FW45" s="173"/>
      <c r="FX45" s="170"/>
      <c r="FY45" s="170"/>
      <c r="FZ45" s="173"/>
      <c r="GA45" s="324"/>
      <c r="GB45" s="321"/>
      <c r="GC45" s="320"/>
      <c r="GD45" s="321"/>
      <c r="GE45" s="173"/>
      <c r="GF45" s="170"/>
      <c r="GG45" s="170"/>
      <c r="GH45" s="173"/>
      <c r="GI45" s="324"/>
      <c r="GJ45" s="321"/>
      <c r="GK45" s="320"/>
      <c r="GL45" s="321"/>
      <c r="GM45" s="173"/>
      <c r="GN45" s="170"/>
      <c r="GO45" s="170"/>
      <c r="GP45" s="173"/>
      <c r="GQ45" s="324"/>
      <c r="GR45" s="321"/>
      <c r="GS45" s="320"/>
      <c r="GT45" s="321"/>
      <c r="GU45" s="173"/>
      <c r="GV45" s="170"/>
      <c r="GW45" s="170"/>
      <c r="GX45" s="173"/>
      <c r="GY45" s="324"/>
      <c r="GZ45" s="321"/>
      <c r="HA45" s="320"/>
      <c r="HB45" s="321"/>
      <c r="HC45" s="173"/>
      <c r="HD45" s="170"/>
      <c r="HE45" s="170"/>
      <c r="HF45" s="173"/>
      <c r="HG45" s="324"/>
      <c r="HH45" s="321"/>
      <c r="HI45" s="320"/>
      <c r="HJ45" s="321"/>
      <c r="HK45" s="173"/>
      <c r="HL45" s="170"/>
      <c r="HM45" s="170"/>
      <c r="HN45" s="173"/>
      <c r="HO45" s="324"/>
      <c r="HP45" s="321"/>
      <c r="HQ45" s="320"/>
      <c r="HR45" s="321"/>
      <c r="HS45" s="173"/>
      <c r="HT45" s="170"/>
      <c r="HU45" s="170"/>
      <c r="HV45" s="173"/>
      <c r="HW45" s="324"/>
      <c r="HX45" s="321"/>
      <c r="HY45" s="320"/>
      <c r="HZ45" s="321"/>
      <c r="IA45" s="173"/>
      <c r="IB45" s="170"/>
      <c r="IC45" s="170"/>
      <c r="ID45" s="173"/>
      <c r="IE45" s="324"/>
      <c r="IF45" s="321"/>
      <c r="IG45" s="320"/>
      <c r="IH45" s="321"/>
      <c r="II45" s="173"/>
      <c r="IJ45" s="170"/>
      <c r="IK45" s="170"/>
      <c r="IL45" s="173"/>
      <c r="IM45" s="324"/>
      <c r="IN45" s="321"/>
      <c r="IO45" s="320"/>
      <c r="IP45" s="321"/>
      <c r="IQ45" s="173"/>
      <c r="IR45" s="170"/>
      <c r="IS45" s="170"/>
      <c r="IT45" s="173"/>
      <c r="IU45" s="324"/>
      <c r="IV45" s="321"/>
      <c r="IW45" s="320"/>
      <c r="IX45" s="321"/>
      <c r="IY45" s="173"/>
      <c r="IZ45" s="170"/>
      <c r="JA45" s="170"/>
      <c r="JB45" s="173"/>
      <c r="JC45" s="324"/>
      <c r="JD45" s="321"/>
      <c r="JE45" s="320"/>
      <c r="JF45" s="321"/>
      <c r="JG45" s="173"/>
      <c r="JH45" s="170"/>
      <c r="JI45" s="170"/>
      <c r="JJ45" s="173"/>
      <c r="JK45" s="324"/>
      <c r="JL45" s="321"/>
      <c r="JM45" s="320"/>
      <c r="JN45" s="321"/>
      <c r="JO45" s="173"/>
      <c r="JP45" s="170"/>
      <c r="JQ45" s="170"/>
      <c r="JR45" s="173"/>
      <c r="JS45" s="324"/>
      <c r="JT45" s="321"/>
      <c r="JU45" s="320"/>
      <c r="JV45" s="321"/>
      <c r="JW45" s="173"/>
      <c r="JX45" s="170"/>
      <c r="JY45" s="170"/>
      <c r="JZ45" s="173"/>
      <c r="KA45" s="324"/>
      <c r="KB45" s="321"/>
      <c r="KC45" s="320"/>
      <c r="KD45" s="321"/>
      <c r="KE45" s="173"/>
      <c r="KF45" s="170"/>
      <c r="KG45" s="170"/>
      <c r="KH45" s="173"/>
      <c r="KI45" s="324"/>
      <c r="KJ45" s="321"/>
      <c r="KK45" s="320"/>
      <c r="KL45" s="321"/>
      <c r="KM45" s="173"/>
      <c r="KN45" s="170"/>
      <c r="KO45" s="170"/>
      <c r="KP45" s="173"/>
      <c r="KQ45" s="324"/>
      <c r="KR45" s="321"/>
      <c r="KS45" s="320"/>
      <c r="KT45" s="321"/>
      <c r="KU45" s="173"/>
      <c r="KV45" s="170"/>
      <c r="KW45" s="170"/>
      <c r="KX45" s="173"/>
      <c r="KY45" s="324"/>
      <c r="KZ45" s="321"/>
      <c r="LA45" s="320"/>
      <c r="LB45" s="321"/>
      <c r="LC45" s="173"/>
      <c r="LD45" s="170"/>
      <c r="LE45" s="170"/>
      <c r="LF45" s="173"/>
      <c r="LG45" s="324"/>
      <c r="LH45" s="321"/>
      <c r="LI45" s="320"/>
      <c r="LJ45" s="321"/>
      <c r="LK45" s="173"/>
      <c r="LL45" s="170"/>
      <c r="LM45" s="170"/>
      <c r="LN45" s="173"/>
      <c r="LO45" s="324"/>
      <c r="LP45" s="321"/>
      <c r="LQ45" s="320"/>
      <c r="LR45" s="321"/>
      <c r="LS45" s="173"/>
      <c r="LT45" s="170"/>
      <c r="LU45" s="170"/>
      <c r="LV45" s="173"/>
      <c r="LW45" s="324"/>
      <c r="LX45" s="321"/>
      <c r="LY45" s="320"/>
      <c r="LZ45" s="321"/>
      <c r="MA45" s="173"/>
      <c r="MB45" s="170"/>
      <c r="MC45" s="170"/>
      <c r="MD45" s="173"/>
      <c r="ME45" s="324"/>
      <c r="MF45" s="321"/>
      <c r="MG45" s="320"/>
      <c r="MH45" s="321"/>
      <c r="MI45" s="173"/>
      <c r="MJ45" s="170"/>
      <c r="MK45" s="170"/>
      <c r="ML45" s="173"/>
      <c r="MM45" s="324"/>
      <c r="MN45" s="321"/>
      <c r="MO45" s="320"/>
      <c r="MP45" s="321"/>
      <c r="MQ45" s="173"/>
      <c r="MR45" s="170"/>
      <c r="MS45" s="170"/>
      <c r="MT45" s="173"/>
      <c r="MU45" s="324"/>
      <c r="MV45" s="321"/>
      <c r="MW45" s="320"/>
      <c r="MX45" s="321"/>
      <c r="MY45" s="173"/>
      <c r="MZ45" s="170"/>
      <c r="NA45" s="170"/>
      <c r="NB45" s="173"/>
      <c r="NC45" s="324"/>
      <c r="ND45" s="321"/>
      <c r="NE45" s="320"/>
      <c r="NF45" s="321"/>
      <c r="NG45" s="173"/>
      <c r="NH45" s="170"/>
      <c r="NI45" s="170"/>
      <c r="NJ45" s="173"/>
      <c r="NK45" s="324"/>
      <c r="NL45" s="321"/>
      <c r="NM45" s="320"/>
      <c r="NN45" s="321"/>
      <c r="NO45" s="173"/>
      <c r="NP45" s="170"/>
      <c r="NQ45" s="170"/>
      <c r="NR45" s="173"/>
      <c r="NS45" s="324"/>
      <c r="NT45" s="321"/>
      <c r="NU45" s="320"/>
      <c r="NV45" s="321"/>
      <c r="NW45" s="173"/>
      <c r="NX45" s="170"/>
      <c r="NY45" s="170"/>
      <c r="NZ45" s="173"/>
      <c r="OA45" s="324"/>
      <c r="OB45" s="321"/>
      <c r="OC45" s="320"/>
      <c r="OD45" s="321"/>
      <c r="OE45" s="173"/>
      <c r="OF45" s="170"/>
      <c r="OG45" s="170"/>
      <c r="OH45" s="173"/>
      <c r="OI45" s="324"/>
      <c r="OJ45" s="321"/>
      <c r="OK45" s="320"/>
      <c r="OL45" s="321"/>
      <c r="OM45" s="173"/>
      <c r="ON45" s="170"/>
      <c r="OO45" s="170"/>
      <c r="OP45" s="173"/>
      <c r="OQ45" s="324"/>
      <c r="OR45" s="321"/>
      <c r="OS45" s="320"/>
      <c r="OT45" s="321"/>
      <c r="OU45" s="173"/>
      <c r="OV45" s="170"/>
      <c r="OW45" s="170"/>
      <c r="OX45" s="173"/>
      <c r="OY45" s="324"/>
      <c r="OZ45" s="321"/>
      <c r="PA45" s="320"/>
      <c r="PB45" s="321"/>
      <c r="PC45" s="173"/>
      <c r="PD45" s="170"/>
      <c r="PE45" s="170"/>
      <c r="PF45" s="173"/>
      <c r="PG45" s="324"/>
      <c r="PH45" s="321"/>
      <c r="PI45" s="320"/>
      <c r="PJ45" s="321"/>
      <c r="PK45" s="173"/>
      <c r="PL45" s="170"/>
      <c r="PM45" s="170"/>
      <c r="PN45" s="173"/>
      <c r="PO45" s="324"/>
      <c r="PP45" s="321"/>
      <c r="PQ45" s="320"/>
      <c r="PR45" s="321"/>
      <c r="PS45" s="173"/>
      <c r="PT45" s="170"/>
      <c r="PU45" s="170"/>
      <c r="PV45" s="173"/>
      <c r="PW45" s="324"/>
      <c r="PX45" s="321"/>
      <c r="PY45" s="320"/>
      <c r="PZ45" s="321"/>
      <c r="QA45" s="173"/>
      <c r="QB45" s="170"/>
      <c r="QC45" s="170"/>
      <c r="QD45" s="173"/>
      <c r="QE45" s="324"/>
      <c r="QF45" s="321"/>
      <c r="QG45" s="320"/>
      <c r="QH45" s="321"/>
      <c r="QI45" s="173"/>
      <c r="QJ45" s="170"/>
      <c r="QK45" s="170"/>
      <c r="QL45" s="173"/>
      <c r="QM45" s="324"/>
      <c r="QN45" s="321"/>
      <c r="QO45" s="320"/>
      <c r="QP45" s="321"/>
      <c r="QQ45" s="173"/>
      <c r="QR45" s="170"/>
      <c r="QS45" s="170"/>
      <c r="QT45" s="173"/>
      <c r="QU45" s="324"/>
      <c r="QV45" s="321"/>
      <c r="QW45" s="320"/>
      <c r="QX45" s="321"/>
      <c r="QY45" s="173"/>
      <c r="QZ45" s="170"/>
      <c r="RA45" s="170"/>
      <c r="RB45" s="173"/>
      <c r="RC45" s="324"/>
      <c r="RD45" s="321"/>
      <c r="RE45" s="320"/>
      <c r="RF45" s="321"/>
      <c r="RG45" s="173"/>
      <c r="RH45" s="170"/>
      <c r="RI45" s="170"/>
      <c r="RJ45" s="173"/>
      <c r="RK45" s="324"/>
      <c r="RL45" s="321"/>
      <c r="RM45" s="320"/>
      <c r="RN45" s="321"/>
      <c r="RO45" s="173"/>
      <c r="RP45" s="170"/>
      <c r="RQ45" s="170"/>
      <c r="RR45" s="173"/>
      <c r="RS45" s="324"/>
      <c r="RT45" s="321"/>
      <c r="RU45" s="320"/>
      <c r="RV45" s="321"/>
      <c r="RW45" s="173"/>
      <c r="RX45" s="170"/>
      <c r="RY45" s="170"/>
      <c r="RZ45" s="173"/>
      <c r="SA45" s="324"/>
      <c r="SB45" s="321"/>
      <c r="SC45" s="320"/>
      <c r="SD45" s="321"/>
      <c r="SE45" s="173"/>
      <c r="SF45" s="170"/>
      <c r="SG45" s="170"/>
      <c r="SH45" s="173"/>
      <c r="SI45" s="324"/>
      <c r="SJ45" s="321"/>
      <c r="SK45" s="320"/>
      <c r="SL45" s="321"/>
      <c r="SM45" s="173"/>
      <c r="SN45" s="170"/>
      <c r="SO45" s="170"/>
      <c r="SP45" s="173"/>
      <c r="SQ45" s="324"/>
      <c r="SR45" s="321"/>
      <c r="SS45" s="320"/>
      <c r="ST45" s="321"/>
      <c r="SU45" s="173"/>
      <c r="SV45" s="170"/>
      <c r="SW45" s="170"/>
      <c r="SX45" s="173"/>
      <c r="SY45" s="324"/>
      <c r="SZ45" s="321"/>
      <c r="TA45" s="320"/>
      <c r="TB45" s="321"/>
      <c r="TC45" s="173"/>
      <c r="TD45" s="170"/>
      <c r="TE45" s="170"/>
      <c r="TF45" s="173"/>
      <c r="TG45" s="324"/>
      <c r="TH45" s="321"/>
      <c r="TI45" s="320"/>
      <c r="TJ45" s="321"/>
      <c r="TK45" s="173"/>
      <c r="TL45" s="170"/>
      <c r="TM45" s="170"/>
      <c r="TN45" s="173"/>
      <c r="TO45" s="324"/>
      <c r="TP45" s="321"/>
      <c r="TQ45" s="320"/>
      <c r="TR45" s="321"/>
      <c r="TS45" s="173"/>
      <c r="TT45" s="170"/>
      <c r="TU45" s="170"/>
      <c r="TV45" s="173"/>
      <c r="TW45" s="324"/>
      <c r="TX45" s="321"/>
      <c r="TY45" s="320"/>
      <c r="TZ45" s="321"/>
      <c r="UA45" s="173"/>
      <c r="UB45" s="170"/>
      <c r="UC45" s="170"/>
      <c r="UD45" s="173"/>
      <c r="UE45" s="324"/>
      <c r="UF45" s="321"/>
      <c r="UG45" s="320"/>
      <c r="UH45" s="321"/>
      <c r="UI45" s="173"/>
      <c r="UJ45" s="170"/>
      <c r="UK45" s="170"/>
      <c r="UL45" s="173"/>
      <c r="UM45" s="324"/>
      <c r="UN45" s="321"/>
      <c r="UO45" s="320"/>
      <c r="UP45" s="321"/>
      <c r="UQ45" s="173"/>
      <c r="UR45" s="170"/>
      <c r="US45" s="170"/>
      <c r="UT45" s="173"/>
      <c r="UU45" s="324"/>
      <c r="UV45" s="321"/>
      <c r="UW45" s="320"/>
      <c r="UX45" s="321"/>
      <c r="UY45" s="173"/>
      <c r="UZ45" s="170"/>
      <c r="VA45" s="170"/>
      <c r="VB45" s="173"/>
      <c r="VC45" s="324"/>
      <c r="VD45" s="321"/>
      <c r="VE45" s="320"/>
      <c r="VF45" s="321"/>
      <c r="VG45" s="173"/>
      <c r="VH45" s="170"/>
      <c r="VI45" s="170"/>
      <c r="VJ45" s="173"/>
      <c r="VK45" s="324"/>
      <c r="VL45" s="321"/>
      <c r="VM45" s="320"/>
      <c r="VN45" s="321"/>
      <c r="VO45" s="173"/>
      <c r="VP45" s="170"/>
      <c r="VQ45" s="170"/>
      <c r="VR45" s="173"/>
      <c r="VS45" s="324"/>
      <c r="VT45" s="321"/>
      <c r="VU45" s="320"/>
      <c r="VV45" s="321"/>
      <c r="VW45" s="173"/>
      <c r="VX45" s="170"/>
      <c r="VY45" s="170"/>
      <c r="VZ45" s="173"/>
      <c r="WA45" s="324"/>
      <c r="WB45" s="321"/>
      <c r="WC45" s="320"/>
      <c r="WD45" s="321"/>
      <c r="WE45" s="173"/>
      <c r="WF45" s="170"/>
      <c r="WG45" s="170"/>
      <c r="WH45" s="173"/>
      <c r="WI45" s="324"/>
      <c r="WJ45" s="321"/>
      <c r="WK45" s="320"/>
      <c r="WL45" s="321"/>
      <c r="WM45" s="173"/>
      <c r="WN45" s="170"/>
      <c r="WO45" s="170"/>
      <c r="WP45" s="173"/>
      <c r="WQ45" s="324"/>
      <c r="WR45" s="321"/>
      <c r="WS45" s="320"/>
      <c r="WT45" s="321"/>
      <c r="WU45" s="173"/>
      <c r="WV45" s="170"/>
      <c r="WW45" s="170"/>
      <c r="WX45" s="173"/>
      <c r="WY45" s="324"/>
      <c r="WZ45" s="321"/>
      <c r="XA45" s="320"/>
      <c r="XB45" s="321"/>
      <c r="XC45" s="173"/>
      <c r="XD45" s="170"/>
      <c r="XE45" s="170"/>
      <c r="XF45" s="173"/>
      <c r="XG45" s="324"/>
      <c r="XH45" s="321"/>
      <c r="XI45" s="320"/>
      <c r="XJ45" s="321"/>
      <c r="XK45" s="173"/>
      <c r="XL45" s="170"/>
      <c r="XM45" s="170"/>
      <c r="XN45" s="173"/>
      <c r="XO45" s="324"/>
      <c r="XP45" s="321"/>
      <c r="XQ45" s="320"/>
      <c r="XR45" s="321"/>
      <c r="XS45" s="173"/>
      <c r="XT45" s="170"/>
      <c r="XU45" s="170"/>
      <c r="XV45" s="173"/>
      <c r="XW45" s="324"/>
      <c r="XX45" s="321"/>
      <c r="XY45" s="320"/>
      <c r="XZ45" s="321"/>
      <c r="YA45" s="173"/>
      <c r="YB45" s="170"/>
      <c r="YC45" s="170"/>
      <c r="YD45" s="173"/>
      <c r="YE45" s="324"/>
      <c r="YF45" s="321"/>
      <c r="YG45" s="320"/>
      <c r="YH45" s="321"/>
      <c r="YI45" s="173"/>
      <c r="YJ45" s="170"/>
      <c r="YK45" s="170"/>
      <c r="YL45" s="173"/>
      <c r="YM45" s="324"/>
      <c r="YN45" s="321"/>
      <c r="YO45" s="320"/>
      <c r="YP45" s="321"/>
      <c r="YQ45" s="173"/>
      <c r="YR45" s="170"/>
      <c r="YS45" s="170"/>
      <c r="YT45" s="173"/>
      <c r="YU45" s="324"/>
      <c r="YV45" s="321"/>
      <c r="YW45" s="320"/>
      <c r="YX45" s="321"/>
      <c r="YY45" s="173"/>
      <c r="YZ45" s="170"/>
      <c r="ZA45" s="170"/>
      <c r="ZB45" s="173"/>
      <c r="ZC45" s="324"/>
      <c r="ZD45" s="321"/>
      <c r="ZE45" s="320"/>
      <c r="ZF45" s="321"/>
      <c r="ZG45" s="173"/>
      <c r="ZH45" s="170"/>
      <c r="ZI45" s="170"/>
      <c r="ZJ45" s="173"/>
      <c r="ZK45" s="324"/>
      <c r="ZL45" s="321"/>
      <c r="ZM45" s="320"/>
      <c r="ZN45" s="321"/>
      <c r="ZO45" s="173"/>
      <c r="ZP45" s="170"/>
      <c r="ZQ45" s="170"/>
      <c r="ZR45" s="173"/>
      <c r="ZS45" s="324"/>
      <c r="ZT45" s="321"/>
      <c r="ZU45" s="320"/>
      <c r="ZV45" s="321"/>
      <c r="ZW45" s="173"/>
      <c r="ZX45" s="170"/>
      <c r="ZY45" s="170"/>
      <c r="ZZ45" s="173"/>
      <c r="AAA45" s="324"/>
      <c r="AAB45" s="321"/>
      <c r="AAC45" s="320"/>
      <c r="AAD45" s="321"/>
      <c r="AAE45" s="173"/>
      <c r="AAF45" s="170"/>
      <c r="AAG45" s="170"/>
      <c r="AAH45" s="173"/>
      <c r="AAI45" s="324"/>
      <c r="AAJ45" s="321"/>
      <c r="AAK45" s="320"/>
      <c r="AAL45" s="321"/>
      <c r="AAM45" s="173"/>
      <c r="AAN45" s="170"/>
      <c r="AAO45" s="170"/>
      <c r="AAP45" s="173"/>
      <c r="AAQ45" s="324"/>
      <c r="AAR45" s="321"/>
      <c r="AAS45" s="320"/>
      <c r="AAT45" s="321"/>
      <c r="AAU45" s="173"/>
      <c r="AAV45" s="170"/>
      <c r="AAW45" s="170"/>
      <c r="AAX45" s="173"/>
      <c r="AAY45" s="324"/>
      <c r="AAZ45" s="321"/>
      <c r="ABA45" s="320"/>
      <c r="ABB45" s="321"/>
      <c r="ABC45" s="173"/>
      <c r="ABD45" s="170"/>
      <c r="ABE45" s="170"/>
      <c r="ABF45" s="173"/>
      <c r="ABG45" s="324"/>
      <c r="ABH45" s="321"/>
      <c r="ABI45" s="320"/>
      <c r="ABJ45" s="321"/>
      <c r="ABK45" s="173"/>
      <c r="ABL45" s="170"/>
      <c r="ABM45" s="170"/>
      <c r="ABN45" s="173"/>
      <c r="ABO45" s="324"/>
      <c r="ABP45" s="321"/>
      <c r="ABQ45" s="320"/>
      <c r="ABR45" s="321"/>
      <c r="ABS45" s="173"/>
      <c r="ABT45" s="170"/>
      <c r="ABU45" s="170"/>
      <c r="ABV45" s="173"/>
      <c r="ABW45" s="324"/>
      <c r="ABX45" s="321"/>
      <c r="ABY45" s="320"/>
      <c r="ABZ45" s="321"/>
      <c r="ACA45" s="173"/>
      <c r="ACB45" s="170"/>
      <c r="ACC45" s="170"/>
      <c r="ACD45" s="173"/>
      <c r="ACE45" s="324"/>
      <c r="ACF45" s="321"/>
      <c r="ACG45" s="320"/>
      <c r="ACH45" s="321"/>
      <c r="ACI45" s="173"/>
      <c r="ACJ45" s="170"/>
      <c r="ACK45" s="170"/>
      <c r="ACL45" s="173"/>
      <c r="ACM45" s="324"/>
      <c r="ACN45" s="321"/>
      <c r="ACO45" s="320"/>
      <c r="ACP45" s="321"/>
      <c r="ACQ45" s="173"/>
      <c r="ACR45" s="170"/>
      <c r="ACS45" s="170"/>
      <c r="ACT45" s="173"/>
      <c r="ACU45" s="324"/>
      <c r="ACV45" s="321"/>
      <c r="ACW45" s="320"/>
      <c r="ACX45" s="321"/>
      <c r="ACY45" s="173"/>
      <c r="ACZ45" s="170"/>
      <c r="ADA45" s="170"/>
      <c r="ADB45" s="173"/>
      <c r="ADC45" s="324"/>
      <c r="ADD45" s="321"/>
      <c r="ADE45" s="320"/>
      <c r="ADF45" s="321"/>
      <c r="ADG45" s="173"/>
      <c r="ADH45" s="170"/>
      <c r="ADI45" s="170"/>
      <c r="ADJ45" s="173"/>
      <c r="ADK45" s="324"/>
      <c r="ADL45" s="321"/>
      <c r="ADM45" s="320"/>
      <c r="ADN45" s="321"/>
      <c r="ADO45" s="173"/>
      <c r="ADP45" s="170"/>
      <c r="ADQ45" s="170"/>
      <c r="ADR45" s="173"/>
      <c r="ADS45" s="324"/>
      <c r="ADT45" s="321"/>
      <c r="ADU45" s="320"/>
      <c r="ADV45" s="321"/>
      <c r="ADW45" s="173"/>
      <c r="ADX45" s="170"/>
      <c r="ADY45" s="170"/>
      <c r="ADZ45" s="173"/>
      <c r="AEA45" s="324"/>
      <c r="AEB45" s="321"/>
      <c r="AEC45" s="320"/>
      <c r="AED45" s="321"/>
      <c r="AEE45" s="173"/>
      <c r="AEF45" s="170"/>
      <c r="AEG45" s="170"/>
      <c r="AEH45" s="173"/>
      <c r="AEI45" s="324"/>
      <c r="AEJ45" s="321"/>
      <c r="AEK45" s="320"/>
      <c r="AEL45" s="321"/>
      <c r="AEM45" s="173"/>
      <c r="AEN45" s="170"/>
      <c r="AEO45" s="170"/>
      <c r="AEP45" s="173"/>
      <c r="AEQ45" s="324"/>
      <c r="AER45" s="321"/>
      <c r="AES45" s="320"/>
      <c r="AET45" s="321"/>
      <c r="AEU45" s="173"/>
      <c r="AEV45" s="170"/>
      <c r="AEW45" s="170"/>
      <c r="AEX45" s="173"/>
      <c r="AEY45" s="324"/>
      <c r="AEZ45" s="321"/>
      <c r="AFA45" s="320"/>
      <c r="AFB45" s="321"/>
      <c r="AFC45" s="173"/>
      <c r="AFD45" s="170"/>
      <c r="AFE45" s="170"/>
      <c r="AFF45" s="173"/>
      <c r="AFG45" s="324"/>
      <c r="AFH45" s="321"/>
      <c r="AFI45" s="320"/>
      <c r="AFJ45" s="321"/>
      <c r="AFK45" s="173"/>
      <c r="AFL45" s="170"/>
      <c r="AFM45" s="170"/>
      <c r="AFN45" s="173"/>
      <c r="AFO45" s="324"/>
      <c r="AFP45" s="321"/>
      <c r="AFQ45" s="320"/>
      <c r="AFR45" s="321"/>
      <c r="AFS45" s="173"/>
      <c r="AFT45" s="170"/>
      <c r="AFU45" s="170"/>
      <c r="AFV45" s="173"/>
      <c r="AFW45" s="324"/>
      <c r="AFX45" s="321"/>
      <c r="AFY45" s="320"/>
      <c r="AFZ45" s="321"/>
      <c r="AGA45" s="173"/>
      <c r="AGB45" s="170"/>
      <c r="AGC45" s="170"/>
      <c r="AGD45" s="173"/>
      <c r="AGE45" s="324"/>
      <c r="AGF45" s="321"/>
      <c r="AGG45" s="320"/>
      <c r="AGH45" s="321"/>
      <c r="AGI45" s="173"/>
      <c r="AGJ45" s="170"/>
      <c r="AGK45" s="170"/>
      <c r="AGL45" s="173"/>
      <c r="AGM45" s="324"/>
      <c r="AGN45" s="321"/>
      <c r="AGO45" s="320"/>
      <c r="AGP45" s="321"/>
      <c r="AGQ45" s="173"/>
      <c r="AGR45" s="170"/>
      <c r="AGS45" s="170"/>
      <c r="AGT45" s="173"/>
      <c r="AGU45" s="324"/>
      <c r="AGV45" s="321"/>
      <c r="AGW45" s="320"/>
      <c r="AGX45" s="321"/>
      <c r="AGY45" s="173"/>
      <c r="AGZ45" s="170"/>
      <c r="AHA45" s="170"/>
      <c r="AHB45" s="173"/>
      <c r="AHC45" s="324"/>
      <c r="AHD45" s="321"/>
      <c r="AHE45" s="320"/>
      <c r="AHF45" s="321"/>
      <c r="AHG45" s="173"/>
      <c r="AHH45" s="170"/>
      <c r="AHI45" s="170"/>
      <c r="AHJ45" s="173"/>
      <c r="AHK45" s="324"/>
      <c r="AHL45" s="321"/>
      <c r="AHM45" s="320"/>
      <c r="AHN45" s="321"/>
      <c r="AHO45" s="173"/>
      <c r="AHP45" s="170"/>
      <c r="AHQ45" s="170"/>
      <c r="AHR45" s="173"/>
      <c r="AHS45" s="324"/>
      <c r="AHT45" s="321"/>
      <c r="AHU45" s="320"/>
      <c r="AHV45" s="321"/>
      <c r="AHW45" s="173"/>
      <c r="AHX45" s="170"/>
      <c r="AHY45" s="170"/>
      <c r="AHZ45" s="173"/>
      <c r="AIA45" s="324"/>
      <c r="AIB45" s="321"/>
      <c r="AIC45" s="320"/>
      <c r="AID45" s="321"/>
      <c r="AIE45" s="173"/>
      <c r="AIF45" s="170"/>
      <c r="AIG45" s="170"/>
      <c r="AIH45" s="173"/>
      <c r="AII45" s="324"/>
      <c r="AIJ45" s="321"/>
      <c r="AIK45" s="320"/>
      <c r="AIL45" s="321"/>
      <c r="AIM45" s="173"/>
      <c r="AIN45" s="170"/>
      <c r="AIO45" s="170"/>
      <c r="AIP45" s="173"/>
      <c r="AIQ45" s="324"/>
      <c r="AIR45" s="321"/>
      <c r="AIS45" s="320"/>
      <c r="AIT45" s="321"/>
      <c r="AIU45" s="173"/>
      <c r="AIV45" s="170"/>
      <c r="AIW45" s="170"/>
      <c r="AIX45" s="173"/>
      <c r="AIY45" s="324"/>
      <c r="AIZ45" s="321"/>
      <c r="AJA45" s="320"/>
      <c r="AJB45" s="321"/>
      <c r="AJC45" s="173"/>
      <c r="AJD45" s="170"/>
      <c r="AJE45" s="170"/>
      <c r="AJF45" s="173"/>
      <c r="AJG45" s="324"/>
      <c r="AJH45" s="321"/>
      <c r="AJI45" s="320"/>
      <c r="AJJ45" s="321"/>
      <c r="AJK45" s="173"/>
      <c r="AJL45" s="170"/>
      <c r="AJM45" s="170"/>
      <c r="AJN45" s="173"/>
      <c r="AJO45" s="324"/>
      <c r="AJP45" s="321"/>
      <c r="AJQ45" s="320"/>
      <c r="AJR45" s="321"/>
      <c r="AJS45" s="173"/>
      <c r="AJT45" s="170"/>
      <c r="AJU45" s="170"/>
      <c r="AJV45" s="173"/>
      <c r="AJW45" s="324"/>
      <c r="AJX45" s="321"/>
      <c r="AJY45" s="320"/>
      <c r="AJZ45" s="321"/>
      <c r="AKA45" s="173"/>
      <c r="AKB45" s="170"/>
      <c r="AKC45" s="170"/>
      <c r="AKD45" s="173"/>
      <c r="AKE45" s="324"/>
      <c r="AKF45" s="321"/>
      <c r="AKG45" s="320"/>
      <c r="AKH45" s="321"/>
      <c r="AKI45" s="173"/>
      <c r="AKJ45" s="170"/>
      <c r="AKK45" s="170"/>
      <c r="AKL45" s="173"/>
      <c r="AKM45" s="324"/>
      <c r="AKN45" s="321"/>
      <c r="AKO45" s="320"/>
      <c r="AKP45" s="321"/>
      <c r="AKQ45" s="173"/>
      <c r="AKR45" s="170"/>
      <c r="AKS45" s="170"/>
      <c r="AKT45" s="173"/>
      <c r="AKU45" s="324"/>
      <c r="AKV45" s="321"/>
      <c r="AKW45" s="320"/>
      <c r="AKX45" s="321"/>
      <c r="AKY45" s="173"/>
      <c r="AKZ45" s="170"/>
      <c r="ALA45" s="170"/>
      <c r="ALB45" s="173"/>
      <c r="ALC45" s="324"/>
      <c r="ALD45" s="321"/>
      <c r="ALE45" s="320"/>
      <c r="ALF45" s="321"/>
      <c r="ALG45" s="173"/>
      <c r="ALH45" s="170"/>
      <c r="ALI45" s="170"/>
      <c r="ALJ45" s="173"/>
      <c r="ALK45" s="324"/>
      <c r="ALL45" s="321"/>
      <c r="ALM45" s="320"/>
      <c r="ALN45" s="321"/>
      <c r="ALO45" s="173"/>
      <c r="ALP45" s="170"/>
      <c r="ALQ45" s="170"/>
      <c r="ALR45" s="173"/>
      <c r="ALS45" s="324"/>
      <c r="ALT45" s="321"/>
      <c r="ALU45" s="320"/>
      <c r="ALV45" s="321"/>
      <c r="ALW45" s="173"/>
      <c r="ALX45" s="170"/>
      <c r="ALY45" s="170"/>
      <c r="ALZ45" s="173"/>
      <c r="AMA45" s="324"/>
      <c r="AMB45" s="321"/>
      <c r="AMC45" s="320"/>
      <c r="AMD45" s="321"/>
      <c r="AME45" s="173"/>
      <c r="AMF45" s="170"/>
      <c r="AMG45" s="170"/>
      <c r="AMH45" s="173"/>
      <c r="AMI45" s="324"/>
      <c r="AMJ45" s="321"/>
      <c r="AMK45" s="320"/>
      <c r="AML45" s="321"/>
      <c r="AMM45" s="173"/>
      <c r="AMN45" s="170"/>
      <c r="AMO45" s="170"/>
      <c r="AMP45" s="173"/>
      <c r="AMQ45" s="324"/>
      <c r="AMR45" s="321"/>
      <c r="AMS45" s="320"/>
      <c r="AMT45" s="321"/>
      <c r="AMU45" s="173"/>
      <c r="AMV45" s="170"/>
      <c r="AMW45" s="170"/>
      <c r="AMX45" s="173"/>
      <c r="AMY45" s="324"/>
      <c r="AMZ45" s="321"/>
      <c r="ANA45" s="320"/>
      <c r="ANB45" s="321"/>
      <c r="ANC45" s="173"/>
      <c r="AND45" s="170"/>
      <c r="ANE45" s="170"/>
      <c r="ANF45" s="173"/>
      <c r="ANG45" s="324"/>
      <c r="ANH45" s="321"/>
      <c r="ANI45" s="320"/>
      <c r="ANJ45" s="321"/>
      <c r="ANK45" s="173"/>
      <c r="ANL45" s="170"/>
      <c r="ANM45" s="170"/>
      <c r="ANN45" s="173"/>
      <c r="ANO45" s="324"/>
      <c r="ANP45" s="321"/>
      <c r="ANQ45" s="320"/>
      <c r="ANR45" s="321"/>
      <c r="ANS45" s="173"/>
      <c r="ANT45" s="170"/>
      <c r="ANU45" s="170"/>
      <c r="ANV45" s="173"/>
      <c r="ANW45" s="324"/>
      <c r="ANX45" s="321"/>
      <c r="ANY45" s="320"/>
      <c r="ANZ45" s="321"/>
      <c r="AOA45" s="173"/>
      <c r="AOB45" s="170"/>
      <c r="AOC45" s="170"/>
      <c r="AOD45" s="173"/>
      <c r="AOE45" s="324"/>
      <c r="AOF45" s="321"/>
      <c r="AOG45" s="320"/>
      <c r="AOH45" s="321"/>
      <c r="AOI45" s="173"/>
      <c r="AOJ45" s="170"/>
      <c r="AOK45" s="170"/>
      <c r="AOL45" s="173"/>
      <c r="AOM45" s="324"/>
      <c r="AON45" s="321"/>
      <c r="AOO45" s="320"/>
      <c r="AOP45" s="321"/>
      <c r="AOQ45" s="173"/>
      <c r="AOR45" s="170"/>
      <c r="AOS45" s="170"/>
      <c r="AOT45" s="173"/>
      <c r="AOU45" s="324"/>
      <c r="AOV45" s="321"/>
      <c r="AOW45" s="320"/>
      <c r="AOX45" s="321"/>
      <c r="AOY45" s="173"/>
      <c r="AOZ45" s="170"/>
      <c r="APA45" s="170"/>
      <c r="APB45" s="173"/>
      <c r="APC45" s="324"/>
      <c r="APD45" s="321"/>
      <c r="APE45" s="320"/>
      <c r="APF45" s="321"/>
      <c r="APG45" s="173"/>
      <c r="APH45" s="170"/>
      <c r="API45" s="170"/>
      <c r="APJ45" s="173"/>
      <c r="APK45" s="324"/>
      <c r="APL45" s="321"/>
      <c r="APM45" s="320"/>
      <c r="APN45" s="321"/>
      <c r="APO45" s="173"/>
      <c r="APP45" s="170"/>
      <c r="APQ45" s="170"/>
      <c r="APR45" s="173"/>
      <c r="APS45" s="324"/>
      <c r="APT45" s="321"/>
      <c r="APU45" s="320"/>
      <c r="APV45" s="321"/>
      <c r="APW45" s="173"/>
      <c r="APX45" s="170"/>
      <c r="APY45" s="170"/>
      <c r="APZ45" s="173"/>
      <c r="AQA45" s="324"/>
      <c r="AQB45" s="321"/>
      <c r="AQC45" s="320"/>
      <c r="AQD45" s="321"/>
      <c r="AQE45" s="173"/>
      <c r="AQF45" s="170"/>
      <c r="AQG45" s="170"/>
      <c r="AQH45" s="173"/>
      <c r="AQI45" s="324"/>
      <c r="AQJ45" s="321"/>
      <c r="AQK45" s="320"/>
      <c r="AQL45" s="321"/>
      <c r="AQM45" s="173"/>
      <c r="AQN45" s="170"/>
      <c r="AQO45" s="170"/>
      <c r="AQP45" s="173"/>
      <c r="AQQ45" s="324"/>
      <c r="AQR45" s="321"/>
      <c r="AQS45" s="320"/>
      <c r="AQT45" s="321"/>
      <c r="AQU45" s="173"/>
      <c r="AQV45" s="170"/>
      <c r="AQW45" s="170"/>
      <c r="AQX45" s="173"/>
      <c r="AQY45" s="324"/>
      <c r="AQZ45" s="321"/>
      <c r="ARA45" s="320"/>
      <c r="ARB45" s="321"/>
      <c r="ARC45" s="173"/>
      <c r="ARD45" s="170"/>
      <c r="ARE45" s="170"/>
      <c r="ARF45" s="173"/>
      <c r="ARG45" s="324"/>
      <c r="ARH45" s="321"/>
      <c r="ARI45" s="320"/>
      <c r="ARJ45" s="321"/>
      <c r="ARK45" s="173"/>
      <c r="ARL45" s="170"/>
      <c r="ARM45" s="170"/>
      <c r="ARN45" s="173"/>
      <c r="ARO45" s="324"/>
      <c r="ARP45" s="321"/>
      <c r="ARQ45" s="320"/>
      <c r="ARR45" s="321"/>
      <c r="ARS45" s="173"/>
      <c r="ART45" s="170"/>
      <c r="ARU45" s="170"/>
      <c r="ARV45" s="173"/>
      <c r="ARW45" s="324"/>
      <c r="ARX45" s="321"/>
      <c r="ARY45" s="320"/>
      <c r="ARZ45" s="321"/>
      <c r="ASA45" s="173"/>
      <c r="ASB45" s="170"/>
      <c r="ASC45" s="170"/>
      <c r="ASD45" s="173"/>
      <c r="ASE45" s="324"/>
      <c r="ASF45" s="321"/>
      <c r="ASG45" s="320"/>
      <c r="ASH45" s="321"/>
      <c r="ASI45" s="173"/>
      <c r="ASJ45" s="170"/>
      <c r="ASK45" s="170"/>
      <c r="ASL45" s="173"/>
      <c r="ASM45" s="324"/>
      <c r="ASN45" s="321"/>
      <c r="ASO45" s="320"/>
      <c r="ASP45" s="321"/>
      <c r="ASQ45" s="173"/>
      <c r="ASR45" s="170"/>
      <c r="ASS45" s="170"/>
      <c r="AST45" s="173"/>
      <c r="ASU45" s="324"/>
      <c r="ASV45" s="321"/>
      <c r="ASW45" s="320"/>
      <c r="ASX45" s="321"/>
      <c r="ASY45" s="173"/>
      <c r="ASZ45" s="170"/>
      <c r="ATA45" s="170"/>
      <c r="ATB45" s="173"/>
      <c r="ATC45" s="324"/>
      <c r="ATD45" s="321"/>
      <c r="ATE45" s="320"/>
      <c r="ATF45" s="321"/>
      <c r="ATG45" s="173"/>
      <c r="ATH45" s="170"/>
      <c r="ATI45" s="170"/>
      <c r="ATJ45" s="173"/>
      <c r="ATK45" s="324"/>
      <c r="ATL45" s="321"/>
      <c r="ATM45" s="320"/>
      <c r="ATN45" s="321"/>
      <c r="ATO45" s="173"/>
      <c r="ATP45" s="170"/>
      <c r="ATQ45" s="170"/>
      <c r="ATR45" s="173"/>
      <c r="ATS45" s="324"/>
      <c r="ATT45" s="321"/>
      <c r="ATU45" s="320"/>
      <c r="ATV45" s="321"/>
      <c r="ATW45" s="173"/>
      <c r="ATX45" s="170"/>
      <c r="ATY45" s="170"/>
      <c r="ATZ45" s="173"/>
      <c r="AUA45" s="324"/>
      <c r="AUB45" s="321"/>
      <c r="AUC45" s="320"/>
      <c r="AUD45" s="321"/>
      <c r="AUE45" s="173"/>
      <c r="AUF45" s="170"/>
      <c r="AUG45" s="170"/>
      <c r="AUH45" s="173"/>
      <c r="AUI45" s="324"/>
      <c r="AUJ45" s="321"/>
      <c r="AUK45" s="320"/>
      <c r="AUL45" s="321"/>
      <c r="AUM45" s="173"/>
      <c r="AUN45" s="170"/>
      <c r="AUO45" s="170"/>
      <c r="AUP45" s="173"/>
      <c r="AUQ45" s="324"/>
      <c r="AUR45" s="321"/>
      <c r="AUS45" s="320"/>
      <c r="AUT45" s="321"/>
      <c r="AUU45" s="173"/>
      <c r="AUV45" s="170"/>
      <c r="AUW45" s="170"/>
      <c r="AUX45" s="173"/>
      <c r="AUY45" s="324"/>
      <c r="AUZ45" s="321"/>
      <c r="AVA45" s="320"/>
      <c r="AVB45" s="321"/>
      <c r="AVC45" s="173"/>
      <c r="AVD45" s="170"/>
      <c r="AVE45" s="170"/>
      <c r="AVF45" s="173"/>
      <c r="AVG45" s="324"/>
      <c r="AVH45" s="321"/>
      <c r="AVI45" s="320"/>
      <c r="AVJ45" s="321"/>
      <c r="AVK45" s="173"/>
      <c r="AVL45" s="170"/>
      <c r="AVM45" s="170"/>
      <c r="AVN45" s="173"/>
      <c r="AVO45" s="324"/>
      <c r="AVP45" s="321"/>
      <c r="AVQ45" s="320"/>
      <c r="AVR45" s="321"/>
      <c r="AVS45" s="173"/>
      <c r="AVT45" s="170"/>
      <c r="AVU45" s="170"/>
      <c r="AVV45" s="173"/>
      <c r="AVW45" s="324"/>
      <c r="AVX45" s="321"/>
      <c r="AVY45" s="320"/>
      <c r="AVZ45" s="321"/>
      <c r="AWA45" s="173"/>
      <c r="AWB45" s="170"/>
      <c r="AWC45" s="170"/>
      <c r="AWD45" s="173"/>
      <c r="AWE45" s="324"/>
      <c r="AWF45" s="321"/>
      <c r="AWG45" s="320"/>
      <c r="AWH45" s="321"/>
      <c r="AWI45" s="173"/>
      <c r="AWJ45" s="170"/>
      <c r="AWK45" s="170"/>
      <c r="AWL45" s="173"/>
      <c r="AWM45" s="324"/>
      <c r="AWN45" s="321"/>
      <c r="AWO45" s="320"/>
      <c r="AWP45" s="321"/>
      <c r="AWQ45" s="173"/>
      <c r="AWR45" s="170"/>
      <c r="AWS45" s="170"/>
      <c r="AWT45" s="173"/>
      <c r="AWU45" s="324"/>
      <c r="AWV45" s="321"/>
      <c r="AWW45" s="320"/>
      <c r="AWX45" s="321"/>
      <c r="AWY45" s="173"/>
      <c r="AWZ45" s="170"/>
      <c r="AXA45" s="170"/>
      <c r="AXB45" s="173"/>
      <c r="AXC45" s="324"/>
      <c r="AXD45" s="321"/>
      <c r="AXE45" s="320"/>
      <c r="AXF45" s="321"/>
      <c r="AXG45" s="173"/>
      <c r="AXH45" s="170"/>
      <c r="AXI45" s="170"/>
      <c r="AXJ45" s="173"/>
      <c r="AXK45" s="324"/>
      <c r="AXL45" s="321"/>
      <c r="AXM45" s="320"/>
      <c r="AXN45" s="321"/>
      <c r="AXO45" s="173"/>
      <c r="AXP45" s="170"/>
      <c r="AXQ45" s="170"/>
      <c r="AXR45" s="173"/>
      <c r="AXS45" s="324"/>
      <c r="AXT45" s="321"/>
      <c r="AXU45" s="320"/>
      <c r="AXV45" s="321"/>
      <c r="AXW45" s="173"/>
      <c r="AXX45" s="170"/>
      <c r="AXY45" s="170"/>
      <c r="AXZ45" s="173"/>
      <c r="AYA45" s="324"/>
      <c r="AYB45" s="321"/>
      <c r="AYC45" s="320"/>
      <c r="AYD45" s="321"/>
      <c r="AYE45" s="173"/>
      <c r="AYF45" s="170"/>
      <c r="AYG45" s="170"/>
      <c r="AYH45" s="173"/>
      <c r="AYI45" s="324"/>
      <c r="AYJ45" s="321"/>
      <c r="AYK45" s="320"/>
      <c r="AYL45" s="321"/>
      <c r="AYM45" s="173"/>
      <c r="AYN45" s="170"/>
      <c r="AYO45" s="170"/>
      <c r="AYP45" s="173"/>
      <c r="AYQ45" s="324"/>
      <c r="AYR45" s="321"/>
      <c r="AYS45" s="320"/>
      <c r="AYT45" s="321"/>
      <c r="AYU45" s="173"/>
      <c r="AYV45" s="170"/>
      <c r="AYW45" s="170"/>
      <c r="AYX45" s="173"/>
      <c r="AYY45" s="324"/>
      <c r="AYZ45" s="321"/>
      <c r="AZA45" s="320"/>
      <c r="AZB45" s="321"/>
      <c r="AZC45" s="173"/>
      <c r="AZD45" s="170"/>
      <c r="AZE45" s="170"/>
      <c r="AZF45" s="173"/>
      <c r="AZG45" s="324"/>
      <c r="AZH45" s="321"/>
      <c r="AZI45" s="320"/>
      <c r="AZJ45" s="321"/>
      <c r="AZK45" s="173"/>
      <c r="AZL45" s="170"/>
      <c r="AZM45" s="170"/>
      <c r="AZN45" s="173"/>
      <c r="AZO45" s="324"/>
      <c r="AZP45" s="321"/>
      <c r="AZQ45" s="320"/>
      <c r="AZR45" s="321"/>
      <c r="AZS45" s="173"/>
      <c r="AZT45" s="170"/>
      <c r="AZU45" s="170"/>
      <c r="AZV45" s="173"/>
      <c r="AZW45" s="324"/>
      <c r="AZX45" s="321"/>
      <c r="AZY45" s="320"/>
      <c r="AZZ45" s="321"/>
      <c r="BAA45" s="173"/>
      <c r="BAB45" s="170"/>
      <c r="BAC45" s="170"/>
      <c r="BAD45" s="173"/>
      <c r="BAE45" s="324"/>
      <c r="BAF45" s="321"/>
      <c r="BAG45" s="320"/>
      <c r="BAH45" s="321"/>
      <c r="BAI45" s="173"/>
      <c r="BAJ45" s="170"/>
      <c r="BAK45" s="170"/>
      <c r="BAL45" s="173"/>
      <c r="BAM45" s="324"/>
      <c r="BAN45" s="321"/>
      <c r="BAO45" s="320"/>
      <c r="BAP45" s="321"/>
      <c r="BAQ45" s="173"/>
      <c r="BAR45" s="170"/>
      <c r="BAS45" s="170"/>
      <c r="BAT45" s="173"/>
      <c r="BAU45" s="324"/>
      <c r="BAV45" s="321"/>
      <c r="BAW45" s="320"/>
      <c r="BAX45" s="321"/>
      <c r="BAY45" s="173"/>
      <c r="BAZ45" s="170"/>
      <c r="BBA45" s="170"/>
      <c r="BBB45" s="173"/>
      <c r="BBC45" s="324"/>
      <c r="BBD45" s="321"/>
      <c r="BBE45" s="320"/>
      <c r="BBF45" s="321"/>
      <c r="BBG45" s="173"/>
      <c r="BBH45" s="170"/>
      <c r="BBI45" s="170"/>
      <c r="BBJ45" s="173"/>
      <c r="BBK45" s="324"/>
      <c r="BBL45" s="321"/>
      <c r="BBM45" s="320"/>
      <c r="BBN45" s="321"/>
      <c r="BBO45" s="173"/>
      <c r="BBP45" s="170"/>
      <c r="BBQ45" s="170"/>
      <c r="BBR45" s="173"/>
      <c r="BBS45" s="324"/>
      <c r="BBT45" s="321"/>
      <c r="BBU45" s="320"/>
      <c r="BBV45" s="321"/>
      <c r="BBW45" s="173"/>
      <c r="BBX45" s="170"/>
      <c r="BBY45" s="170"/>
      <c r="BBZ45" s="173"/>
      <c r="BCA45" s="324"/>
      <c r="BCB45" s="321"/>
      <c r="BCC45" s="320"/>
      <c r="BCD45" s="321"/>
      <c r="BCE45" s="173"/>
      <c r="BCF45" s="170"/>
      <c r="BCG45" s="170"/>
      <c r="BCH45" s="173"/>
      <c r="BCI45" s="324"/>
      <c r="BCJ45" s="321"/>
      <c r="BCK45" s="320"/>
      <c r="BCL45" s="321"/>
      <c r="BCM45" s="173"/>
      <c r="BCN45" s="170"/>
      <c r="BCO45" s="170"/>
      <c r="BCP45" s="173"/>
      <c r="BCQ45" s="324"/>
      <c r="BCR45" s="321"/>
      <c r="BCS45" s="320"/>
      <c r="BCT45" s="321"/>
      <c r="BCU45" s="173"/>
      <c r="BCV45" s="170"/>
      <c r="BCW45" s="170"/>
      <c r="BCX45" s="173"/>
      <c r="BCY45" s="324"/>
      <c r="BCZ45" s="321"/>
      <c r="BDA45" s="320"/>
      <c r="BDB45" s="321"/>
      <c r="BDC45" s="173"/>
      <c r="BDD45" s="170"/>
      <c r="BDE45" s="170"/>
      <c r="BDF45" s="173"/>
      <c r="BDG45" s="324"/>
      <c r="BDH45" s="321"/>
      <c r="BDI45" s="320"/>
      <c r="BDJ45" s="321"/>
      <c r="BDK45" s="173"/>
      <c r="BDL45" s="170"/>
      <c r="BDM45" s="170"/>
      <c r="BDN45" s="173"/>
      <c r="BDO45" s="324"/>
      <c r="BDP45" s="321"/>
      <c r="BDQ45" s="320"/>
      <c r="BDR45" s="321"/>
      <c r="BDS45" s="173"/>
      <c r="BDT45" s="170"/>
      <c r="BDU45" s="170"/>
      <c r="BDV45" s="173"/>
      <c r="BDW45" s="324"/>
      <c r="BDX45" s="321"/>
      <c r="BDY45" s="320"/>
      <c r="BDZ45" s="321"/>
      <c r="BEA45" s="173"/>
      <c r="BEB45" s="170"/>
      <c r="BEC45" s="170"/>
      <c r="BED45" s="173"/>
      <c r="BEE45" s="324"/>
      <c r="BEF45" s="321"/>
      <c r="BEG45" s="320"/>
      <c r="BEH45" s="321"/>
      <c r="BEI45" s="173"/>
      <c r="BEJ45" s="170"/>
      <c r="BEK45" s="170"/>
      <c r="BEL45" s="173"/>
      <c r="BEM45" s="324"/>
      <c r="BEN45" s="321"/>
      <c r="BEO45" s="320"/>
      <c r="BEP45" s="321"/>
      <c r="BEQ45" s="173"/>
      <c r="BER45" s="170"/>
      <c r="BES45" s="170"/>
      <c r="BET45" s="173"/>
      <c r="BEU45" s="324"/>
      <c r="BEV45" s="321"/>
      <c r="BEW45" s="320"/>
      <c r="BEX45" s="321"/>
      <c r="BEY45" s="173"/>
      <c r="BEZ45" s="170"/>
      <c r="BFA45" s="170"/>
      <c r="BFB45" s="173"/>
      <c r="BFC45" s="324"/>
      <c r="BFD45" s="321"/>
      <c r="BFE45" s="320"/>
      <c r="BFF45" s="321"/>
      <c r="BFG45" s="173"/>
      <c r="BFH45" s="170"/>
      <c r="BFI45" s="170"/>
      <c r="BFJ45" s="173"/>
      <c r="BFK45" s="324"/>
      <c r="BFL45" s="321"/>
      <c r="BFM45" s="320"/>
      <c r="BFN45" s="321"/>
      <c r="BFO45" s="173"/>
      <c r="BFP45" s="170"/>
      <c r="BFQ45" s="170"/>
      <c r="BFR45" s="173"/>
      <c r="BFS45" s="324"/>
      <c r="BFT45" s="321"/>
      <c r="BFU45" s="320"/>
      <c r="BFV45" s="321"/>
      <c r="BFW45" s="173"/>
      <c r="BFX45" s="170"/>
      <c r="BFY45" s="170"/>
      <c r="BFZ45" s="173"/>
      <c r="BGA45" s="324"/>
      <c r="BGB45" s="321"/>
      <c r="BGC45" s="320"/>
      <c r="BGD45" s="321"/>
      <c r="BGE45" s="173"/>
      <c r="BGF45" s="170"/>
      <c r="BGG45" s="170"/>
      <c r="BGH45" s="173"/>
      <c r="BGI45" s="324"/>
      <c r="BGJ45" s="321"/>
      <c r="BGK45" s="320"/>
      <c r="BGL45" s="321"/>
      <c r="BGM45" s="173"/>
      <c r="BGN45" s="170"/>
      <c r="BGO45" s="170"/>
      <c r="BGP45" s="173"/>
      <c r="BGQ45" s="324"/>
      <c r="BGR45" s="321"/>
      <c r="BGS45" s="320"/>
      <c r="BGT45" s="321"/>
      <c r="BGU45" s="173"/>
      <c r="BGV45" s="170"/>
      <c r="BGW45" s="170"/>
      <c r="BGX45" s="173"/>
      <c r="BGY45" s="324"/>
      <c r="BGZ45" s="321"/>
      <c r="BHA45" s="320"/>
      <c r="BHB45" s="321"/>
      <c r="BHC45" s="173"/>
      <c r="BHD45" s="170"/>
      <c r="BHE45" s="170"/>
      <c r="BHF45" s="173"/>
      <c r="BHG45" s="324"/>
      <c r="BHH45" s="321"/>
      <c r="BHI45" s="320"/>
      <c r="BHJ45" s="321"/>
      <c r="BHK45" s="173"/>
      <c r="BHL45" s="170"/>
      <c r="BHM45" s="170"/>
      <c r="BHN45" s="173"/>
      <c r="BHO45" s="324"/>
      <c r="BHP45" s="321"/>
      <c r="BHQ45" s="320"/>
      <c r="BHR45" s="321"/>
      <c r="BHS45" s="173"/>
      <c r="BHT45" s="170"/>
      <c r="BHU45" s="170"/>
      <c r="BHV45" s="173"/>
      <c r="BHW45" s="324"/>
      <c r="BHX45" s="321"/>
      <c r="BHY45" s="320"/>
      <c r="BHZ45" s="321"/>
      <c r="BIA45" s="173"/>
      <c r="BIB45" s="170"/>
      <c r="BIC45" s="170"/>
      <c r="BID45" s="173"/>
      <c r="BIE45" s="324"/>
      <c r="BIF45" s="321"/>
      <c r="BIG45" s="320"/>
      <c r="BIH45" s="321"/>
      <c r="BII45" s="173"/>
      <c r="BIJ45" s="170"/>
      <c r="BIK45" s="170"/>
      <c r="BIL45" s="173"/>
      <c r="BIM45" s="324"/>
      <c r="BIN45" s="321"/>
      <c r="BIO45" s="320"/>
      <c r="BIP45" s="321"/>
      <c r="BIQ45" s="173"/>
      <c r="BIR45" s="170"/>
      <c r="BIS45" s="170"/>
      <c r="BIT45" s="173"/>
      <c r="BIU45" s="324"/>
      <c r="BIV45" s="321"/>
      <c r="BIW45" s="320"/>
      <c r="BIX45" s="321"/>
      <c r="BIY45" s="173"/>
      <c r="BIZ45" s="170"/>
      <c r="BJA45" s="170"/>
      <c r="BJB45" s="173"/>
      <c r="BJC45" s="324"/>
      <c r="BJD45" s="321"/>
      <c r="BJE45" s="320"/>
      <c r="BJF45" s="321"/>
      <c r="BJG45" s="173"/>
      <c r="BJH45" s="170"/>
      <c r="BJI45" s="170"/>
      <c r="BJJ45" s="173"/>
      <c r="BJK45" s="324"/>
      <c r="BJL45" s="321"/>
      <c r="BJM45" s="320"/>
      <c r="BJN45" s="321"/>
      <c r="BJO45" s="173"/>
      <c r="BJP45" s="170"/>
      <c r="BJQ45" s="170"/>
      <c r="BJR45" s="173"/>
      <c r="BJS45" s="324"/>
      <c r="BJT45" s="321"/>
      <c r="BJU45" s="320"/>
      <c r="BJV45" s="321"/>
      <c r="BJW45" s="173"/>
      <c r="BJX45" s="170"/>
      <c r="BJY45" s="170"/>
      <c r="BJZ45" s="173"/>
      <c r="BKA45" s="324"/>
      <c r="BKB45" s="321"/>
      <c r="BKC45" s="320"/>
      <c r="BKD45" s="321"/>
      <c r="BKE45" s="173"/>
      <c r="BKF45" s="170"/>
      <c r="BKG45" s="170"/>
      <c r="BKH45" s="173"/>
      <c r="BKI45" s="324"/>
      <c r="BKJ45" s="321"/>
      <c r="BKK45" s="320"/>
      <c r="BKL45" s="321"/>
      <c r="BKM45" s="173"/>
      <c r="BKN45" s="170"/>
      <c r="BKO45" s="170"/>
      <c r="BKP45" s="173"/>
      <c r="BKQ45" s="324"/>
      <c r="BKR45" s="321"/>
      <c r="BKS45" s="320"/>
      <c r="BKT45" s="321"/>
      <c r="BKU45" s="173"/>
      <c r="BKV45" s="170"/>
      <c r="BKW45" s="170"/>
      <c r="BKX45" s="173"/>
      <c r="BKY45" s="324"/>
      <c r="BKZ45" s="321"/>
      <c r="BLA45" s="320"/>
      <c r="BLB45" s="321"/>
      <c r="BLC45" s="173"/>
      <c r="BLD45" s="170"/>
      <c r="BLE45" s="170"/>
      <c r="BLF45" s="173"/>
      <c r="BLG45" s="324"/>
      <c r="BLH45" s="321"/>
      <c r="BLI45" s="320"/>
      <c r="BLJ45" s="321"/>
      <c r="BLK45" s="173"/>
      <c r="BLL45" s="170"/>
      <c r="BLM45" s="170"/>
      <c r="BLN45" s="173"/>
      <c r="BLO45" s="324"/>
      <c r="BLP45" s="321"/>
      <c r="BLQ45" s="320"/>
      <c r="BLR45" s="321"/>
      <c r="BLS45" s="173"/>
      <c r="BLT45" s="170"/>
      <c r="BLU45" s="170"/>
      <c r="BLV45" s="173"/>
      <c r="BLW45" s="324"/>
      <c r="BLX45" s="321"/>
      <c r="BLY45" s="320"/>
      <c r="BLZ45" s="321"/>
      <c r="BMA45" s="173"/>
      <c r="BMB45" s="170"/>
      <c r="BMC45" s="170"/>
      <c r="BMD45" s="173"/>
      <c r="BME45" s="324"/>
      <c r="BMF45" s="321"/>
      <c r="BMG45" s="320"/>
      <c r="BMH45" s="321"/>
      <c r="BMI45" s="173"/>
      <c r="BMJ45" s="170"/>
      <c r="BMK45" s="170"/>
      <c r="BML45" s="173"/>
      <c r="BMM45" s="324"/>
      <c r="BMN45" s="321"/>
      <c r="BMO45" s="320"/>
      <c r="BMP45" s="321"/>
      <c r="BMQ45" s="173"/>
      <c r="BMR45" s="170"/>
      <c r="BMS45" s="170"/>
      <c r="BMT45" s="173"/>
      <c r="BMU45" s="324"/>
      <c r="BMV45" s="321"/>
      <c r="BMW45" s="320"/>
      <c r="BMX45" s="321"/>
      <c r="BMY45" s="173"/>
      <c r="BMZ45" s="170"/>
      <c r="BNA45" s="170"/>
      <c r="BNB45" s="173"/>
      <c r="BNC45" s="324"/>
      <c r="BND45" s="321"/>
      <c r="BNE45" s="320"/>
      <c r="BNF45" s="321"/>
      <c r="BNG45" s="173"/>
      <c r="BNH45" s="170"/>
      <c r="BNI45" s="170"/>
      <c r="BNJ45" s="173"/>
      <c r="BNK45" s="324"/>
      <c r="BNL45" s="321"/>
      <c r="BNM45" s="320"/>
      <c r="BNN45" s="321"/>
      <c r="BNO45" s="173"/>
      <c r="BNP45" s="170"/>
      <c r="BNQ45" s="170"/>
      <c r="BNR45" s="173"/>
      <c r="BNS45" s="324"/>
      <c r="BNT45" s="321"/>
      <c r="BNU45" s="320"/>
      <c r="BNV45" s="321"/>
      <c r="BNW45" s="173"/>
      <c r="BNX45" s="170"/>
      <c r="BNY45" s="170"/>
      <c r="BNZ45" s="173"/>
      <c r="BOA45" s="324"/>
      <c r="BOB45" s="321"/>
      <c r="BOC45" s="320"/>
      <c r="BOD45" s="321"/>
      <c r="BOE45" s="173"/>
      <c r="BOF45" s="170"/>
      <c r="BOG45" s="170"/>
      <c r="BOH45" s="173"/>
      <c r="BOI45" s="324"/>
      <c r="BOJ45" s="321"/>
      <c r="BOK45" s="320"/>
      <c r="BOL45" s="321"/>
      <c r="BOM45" s="173"/>
      <c r="BON45" s="170"/>
      <c r="BOO45" s="170"/>
      <c r="BOP45" s="173"/>
      <c r="BOQ45" s="324"/>
      <c r="BOR45" s="321"/>
      <c r="BOS45" s="320"/>
      <c r="BOT45" s="321"/>
      <c r="BOU45" s="173"/>
      <c r="BOV45" s="170"/>
      <c r="BOW45" s="170"/>
      <c r="BOX45" s="173"/>
      <c r="BOY45" s="324"/>
      <c r="BOZ45" s="321"/>
      <c r="BPA45" s="320"/>
      <c r="BPB45" s="321"/>
      <c r="BPC45" s="173"/>
      <c r="BPD45" s="170"/>
      <c r="BPE45" s="170"/>
      <c r="BPF45" s="173"/>
      <c r="BPG45" s="324"/>
      <c r="BPH45" s="321"/>
      <c r="BPI45" s="320"/>
      <c r="BPJ45" s="321"/>
      <c r="BPK45" s="173"/>
      <c r="BPL45" s="170"/>
      <c r="BPM45" s="170"/>
      <c r="BPN45" s="173"/>
      <c r="BPO45" s="324"/>
      <c r="BPP45" s="321"/>
      <c r="BPQ45" s="320"/>
      <c r="BPR45" s="321"/>
      <c r="BPS45" s="173"/>
      <c r="BPT45" s="170"/>
      <c r="BPU45" s="170"/>
      <c r="BPV45" s="173"/>
      <c r="BPW45" s="324"/>
      <c r="BPX45" s="321"/>
      <c r="BPY45" s="320"/>
      <c r="BPZ45" s="321"/>
      <c r="BQA45" s="173"/>
      <c r="BQB45" s="170"/>
      <c r="BQC45" s="170"/>
      <c r="BQD45" s="173"/>
      <c r="BQE45" s="324"/>
      <c r="BQF45" s="321"/>
      <c r="BQG45" s="320"/>
      <c r="BQH45" s="321"/>
      <c r="BQI45" s="173"/>
      <c r="BQJ45" s="170"/>
      <c r="BQK45" s="170"/>
      <c r="BQL45" s="173"/>
      <c r="BQM45" s="324"/>
      <c r="BQN45" s="321"/>
      <c r="BQO45" s="320"/>
      <c r="BQP45" s="321"/>
      <c r="BQQ45" s="173"/>
      <c r="BQR45" s="170"/>
      <c r="BQS45" s="170"/>
      <c r="BQT45" s="173"/>
      <c r="BQU45" s="324"/>
      <c r="BQV45" s="321"/>
      <c r="BQW45" s="320"/>
      <c r="BQX45" s="321"/>
      <c r="BQY45" s="173"/>
      <c r="BQZ45" s="170"/>
      <c r="BRA45" s="170"/>
      <c r="BRB45" s="173"/>
      <c r="BRC45" s="324"/>
      <c r="BRD45" s="321"/>
      <c r="BRE45" s="320"/>
      <c r="BRF45" s="321"/>
      <c r="BRG45" s="173"/>
      <c r="BRH45" s="170"/>
      <c r="BRI45" s="170"/>
      <c r="BRJ45" s="173"/>
      <c r="BRK45" s="324"/>
      <c r="BRL45" s="321"/>
      <c r="BRM45" s="320"/>
      <c r="BRN45" s="321"/>
      <c r="BRO45" s="173"/>
      <c r="BRP45" s="170"/>
      <c r="BRQ45" s="170"/>
      <c r="BRR45" s="173"/>
      <c r="BRS45" s="324"/>
      <c r="BRT45" s="321"/>
      <c r="BRU45" s="320"/>
      <c r="BRV45" s="321"/>
      <c r="BRW45" s="173"/>
      <c r="BRX45" s="170"/>
      <c r="BRY45" s="170"/>
      <c r="BRZ45" s="173"/>
      <c r="BSA45" s="324"/>
      <c r="BSB45" s="321"/>
      <c r="BSC45" s="320"/>
      <c r="BSD45" s="321"/>
      <c r="BSE45" s="173"/>
      <c r="BSF45" s="170"/>
      <c r="BSG45" s="170"/>
      <c r="BSH45" s="173"/>
      <c r="BSI45" s="324"/>
      <c r="BSJ45" s="321"/>
      <c r="BSK45" s="320"/>
      <c r="BSL45" s="321"/>
      <c r="BSM45" s="173"/>
      <c r="BSN45" s="170"/>
      <c r="BSO45" s="170"/>
      <c r="BSP45" s="173"/>
      <c r="BSQ45" s="324"/>
      <c r="BSR45" s="321"/>
      <c r="BSS45" s="320"/>
      <c r="BST45" s="321"/>
      <c r="BSU45" s="173"/>
      <c r="BSV45" s="170"/>
      <c r="BSW45" s="170"/>
      <c r="BSX45" s="173"/>
      <c r="BSY45" s="324"/>
      <c r="BSZ45" s="321"/>
      <c r="BTA45" s="320"/>
      <c r="BTB45" s="321"/>
      <c r="BTC45" s="173"/>
      <c r="BTD45" s="170"/>
      <c r="BTE45" s="170"/>
      <c r="BTF45" s="173"/>
      <c r="BTG45" s="324"/>
      <c r="BTH45" s="321"/>
      <c r="BTI45" s="320"/>
      <c r="BTJ45" s="321"/>
      <c r="BTK45" s="173"/>
      <c r="BTL45" s="170"/>
      <c r="BTM45" s="170"/>
      <c r="BTN45" s="173"/>
      <c r="BTO45" s="324"/>
      <c r="BTP45" s="321"/>
      <c r="BTQ45" s="320"/>
      <c r="BTR45" s="321"/>
      <c r="BTS45" s="173"/>
      <c r="BTT45" s="170"/>
      <c r="BTU45" s="170"/>
      <c r="BTV45" s="173"/>
      <c r="BTW45" s="324"/>
      <c r="BTX45" s="321"/>
      <c r="BTY45" s="320"/>
      <c r="BTZ45" s="321"/>
      <c r="BUA45" s="173"/>
      <c r="BUB45" s="170"/>
      <c r="BUC45" s="170"/>
      <c r="BUD45" s="173"/>
      <c r="BUE45" s="324"/>
      <c r="BUF45" s="321"/>
      <c r="BUG45" s="320"/>
      <c r="BUH45" s="321"/>
      <c r="BUI45" s="173"/>
      <c r="BUJ45" s="170"/>
      <c r="BUK45" s="170"/>
      <c r="BUL45" s="173"/>
      <c r="BUM45" s="324"/>
      <c r="BUN45" s="321"/>
      <c r="BUO45" s="320"/>
      <c r="BUP45" s="321"/>
      <c r="BUQ45" s="173"/>
      <c r="BUR45" s="170"/>
      <c r="BUS45" s="170"/>
      <c r="BUT45" s="173"/>
      <c r="BUU45" s="324"/>
      <c r="BUV45" s="321"/>
      <c r="BUW45" s="320"/>
      <c r="BUX45" s="321"/>
      <c r="BUY45" s="173"/>
      <c r="BUZ45" s="170"/>
      <c r="BVA45" s="170"/>
      <c r="BVB45" s="173"/>
      <c r="BVC45" s="324"/>
      <c r="BVD45" s="321"/>
      <c r="BVE45" s="320"/>
      <c r="BVF45" s="321"/>
      <c r="BVG45" s="173"/>
      <c r="BVH45" s="170"/>
      <c r="BVI45" s="170"/>
      <c r="BVJ45" s="173"/>
      <c r="BVK45" s="324"/>
      <c r="BVL45" s="321"/>
      <c r="BVM45" s="320"/>
      <c r="BVN45" s="321"/>
      <c r="BVO45" s="173"/>
      <c r="BVP45" s="170"/>
      <c r="BVQ45" s="170"/>
      <c r="BVR45" s="173"/>
      <c r="BVS45" s="324"/>
      <c r="BVT45" s="321"/>
      <c r="BVU45" s="320"/>
      <c r="BVV45" s="321"/>
      <c r="BVW45" s="173"/>
      <c r="BVX45" s="170"/>
      <c r="BVY45" s="170"/>
      <c r="BVZ45" s="173"/>
      <c r="BWA45" s="324"/>
      <c r="BWB45" s="321"/>
      <c r="BWC45" s="320"/>
      <c r="BWD45" s="321"/>
      <c r="BWE45" s="173"/>
      <c r="BWF45" s="170"/>
      <c r="BWG45" s="170"/>
      <c r="BWH45" s="173"/>
      <c r="BWI45" s="324"/>
      <c r="BWJ45" s="321"/>
      <c r="BWK45" s="320"/>
      <c r="BWL45" s="321"/>
      <c r="BWM45" s="173"/>
      <c r="BWN45" s="170"/>
      <c r="BWO45" s="170"/>
      <c r="BWP45" s="173"/>
      <c r="BWQ45" s="324"/>
      <c r="BWR45" s="321"/>
      <c r="BWS45" s="320"/>
      <c r="BWT45" s="321"/>
      <c r="BWU45" s="173"/>
      <c r="BWV45" s="170"/>
      <c r="BWW45" s="170"/>
      <c r="BWX45" s="173"/>
      <c r="BWY45" s="324"/>
      <c r="BWZ45" s="321"/>
      <c r="BXA45" s="320"/>
      <c r="BXB45" s="321"/>
      <c r="BXC45" s="173"/>
      <c r="BXD45" s="170"/>
      <c r="BXE45" s="170"/>
      <c r="BXF45" s="173"/>
      <c r="BXG45" s="324"/>
      <c r="BXH45" s="321"/>
      <c r="BXI45" s="320"/>
      <c r="BXJ45" s="321"/>
      <c r="BXK45" s="173"/>
      <c r="BXL45" s="170"/>
      <c r="BXM45" s="170"/>
      <c r="BXN45" s="173"/>
      <c r="BXO45" s="324"/>
      <c r="BXP45" s="321"/>
      <c r="BXQ45" s="320"/>
      <c r="BXR45" s="321"/>
      <c r="BXS45" s="173"/>
      <c r="BXT45" s="170"/>
      <c r="BXU45" s="170"/>
      <c r="BXV45" s="173"/>
      <c r="BXW45" s="324"/>
      <c r="BXX45" s="321"/>
      <c r="BXY45" s="320"/>
      <c r="BXZ45" s="321"/>
      <c r="BYA45" s="173"/>
      <c r="BYB45" s="170"/>
      <c r="BYC45" s="170"/>
      <c r="BYD45" s="173"/>
      <c r="BYE45" s="324"/>
      <c r="BYF45" s="321"/>
      <c r="BYG45" s="320"/>
      <c r="BYH45" s="321"/>
      <c r="BYI45" s="173"/>
      <c r="BYJ45" s="170"/>
      <c r="BYK45" s="170"/>
      <c r="BYL45" s="173"/>
      <c r="BYM45" s="324"/>
      <c r="BYN45" s="321"/>
      <c r="BYO45" s="320"/>
      <c r="BYP45" s="321"/>
      <c r="BYQ45" s="173"/>
      <c r="BYR45" s="170"/>
      <c r="BYS45" s="170"/>
      <c r="BYT45" s="173"/>
      <c r="BYU45" s="324"/>
      <c r="BYV45" s="321"/>
      <c r="BYW45" s="320"/>
      <c r="BYX45" s="321"/>
      <c r="BYY45" s="173"/>
      <c r="BYZ45" s="170"/>
      <c r="BZA45" s="170"/>
      <c r="BZB45" s="173"/>
      <c r="BZC45" s="324"/>
      <c r="BZD45" s="321"/>
      <c r="BZE45" s="320"/>
      <c r="BZF45" s="321"/>
      <c r="BZG45" s="173"/>
      <c r="BZH45" s="170"/>
      <c r="BZI45" s="170"/>
      <c r="BZJ45" s="173"/>
      <c r="BZK45" s="324"/>
      <c r="BZL45" s="321"/>
      <c r="BZM45" s="320"/>
      <c r="BZN45" s="321"/>
      <c r="BZO45" s="173"/>
      <c r="BZP45" s="170"/>
      <c r="BZQ45" s="170"/>
      <c r="BZR45" s="173"/>
      <c r="BZS45" s="324"/>
      <c r="BZT45" s="321"/>
      <c r="BZU45" s="320"/>
      <c r="BZV45" s="321"/>
      <c r="BZW45" s="173"/>
      <c r="BZX45" s="170"/>
      <c r="BZY45" s="170"/>
      <c r="BZZ45" s="173"/>
      <c r="CAA45" s="324"/>
      <c r="CAB45" s="321"/>
      <c r="CAC45" s="320"/>
      <c r="CAD45" s="321"/>
      <c r="CAE45" s="173"/>
      <c r="CAF45" s="170"/>
      <c r="CAG45" s="170"/>
      <c r="CAH45" s="173"/>
      <c r="CAI45" s="324"/>
      <c r="CAJ45" s="321"/>
      <c r="CAK45" s="320"/>
      <c r="CAL45" s="321"/>
      <c r="CAM45" s="173"/>
      <c r="CAN45" s="170"/>
      <c r="CAO45" s="170"/>
      <c r="CAP45" s="173"/>
      <c r="CAQ45" s="324"/>
      <c r="CAR45" s="321"/>
      <c r="CAS45" s="320"/>
      <c r="CAT45" s="321"/>
      <c r="CAU45" s="173"/>
      <c r="CAV45" s="170"/>
      <c r="CAW45" s="170"/>
      <c r="CAX45" s="173"/>
      <c r="CAY45" s="324"/>
      <c r="CAZ45" s="321"/>
      <c r="CBA45" s="320"/>
      <c r="CBB45" s="321"/>
      <c r="CBC45" s="173"/>
      <c r="CBD45" s="170"/>
      <c r="CBE45" s="170"/>
      <c r="CBF45" s="173"/>
      <c r="CBG45" s="324"/>
      <c r="CBH45" s="321"/>
      <c r="CBI45" s="320"/>
      <c r="CBJ45" s="321"/>
      <c r="CBK45" s="173"/>
      <c r="CBL45" s="170"/>
      <c r="CBM45" s="170"/>
      <c r="CBN45" s="173"/>
      <c r="CBO45" s="324"/>
      <c r="CBP45" s="321"/>
      <c r="CBQ45" s="320"/>
      <c r="CBR45" s="321"/>
      <c r="CBS45" s="173"/>
      <c r="CBT45" s="170"/>
      <c r="CBU45" s="170"/>
      <c r="CBV45" s="173"/>
      <c r="CBW45" s="324"/>
      <c r="CBX45" s="321"/>
      <c r="CBY45" s="320"/>
      <c r="CBZ45" s="321"/>
      <c r="CCA45" s="173"/>
      <c r="CCB45" s="170"/>
      <c r="CCC45" s="170"/>
      <c r="CCD45" s="173"/>
      <c r="CCE45" s="324"/>
      <c r="CCF45" s="321"/>
      <c r="CCG45" s="320"/>
      <c r="CCH45" s="321"/>
      <c r="CCI45" s="173"/>
      <c r="CCJ45" s="170"/>
      <c r="CCK45" s="170"/>
      <c r="CCL45" s="173"/>
      <c r="CCM45" s="324"/>
      <c r="CCN45" s="321"/>
      <c r="CCO45" s="320"/>
      <c r="CCP45" s="321"/>
      <c r="CCQ45" s="173"/>
      <c r="CCR45" s="170"/>
      <c r="CCS45" s="170"/>
      <c r="CCT45" s="173"/>
      <c r="CCU45" s="324"/>
      <c r="CCV45" s="321"/>
      <c r="CCW45" s="320"/>
      <c r="CCX45" s="321"/>
      <c r="CCY45" s="173"/>
      <c r="CCZ45" s="170"/>
      <c r="CDA45" s="170"/>
      <c r="CDB45" s="173"/>
      <c r="CDC45" s="324"/>
      <c r="CDD45" s="321"/>
      <c r="CDE45" s="320"/>
      <c r="CDF45" s="321"/>
      <c r="CDG45" s="173"/>
      <c r="CDH45" s="170"/>
      <c r="CDI45" s="170"/>
      <c r="CDJ45" s="173"/>
      <c r="CDK45" s="324"/>
      <c r="CDL45" s="321"/>
      <c r="CDM45" s="320"/>
      <c r="CDN45" s="321"/>
      <c r="CDO45" s="173"/>
      <c r="CDP45" s="170"/>
      <c r="CDQ45" s="170"/>
      <c r="CDR45" s="173"/>
      <c r="CDS45" s="324"/>
      <c r="CDT45" s="321"/>
      <c r="CDU45" s="320"/>
      <c r="CDV45" s="321"/>
      <c r="CDW45" s="173"/>
      <c r="CDX45" s="170"/>
      <c r="CDY45" s="170"/>
      <c r="CDZ45" s="173"/>
      <c r="CEA45" s="324"/>
      <c r="CEB45" s="321"/>
      <c r="CEC45" s="320"/>
      <c r="CED45" s="321"/>
      <c r="CEE45" s="173"/>
      <c r="CEF45" s="170"/>
      <c r="CEG45" s="170"/>
      <c r="CEH45" s="173"/>
      <c r="CEI45" s="324"/>
      <c r="CEJ45" s="321"/>
      <c r="CEK45" s="320"/>
      <c r="CEL45" s="321"/>
      <c r="CEM45" s="173"/>
      <c r="CEN45" s="170"/>
      <c r="CEO45" s="170"/>
      <c r="CEP45" s="173"/>
      <c r="CEQ45" s="324"/>
      <c r="CER45" s="321"/>
      <c r="CES45" s="320"/>
      <c r="CET45" s="321"/>
      <c r="CEU45" s="173"/>
      <c r="CEV45" s="170"/>
      <c r="CEW45" s="170"/>
      <c r="CEX45" s="173"/>
      <c r="CEY45" s="324"/>
      <c r="CEZ45" s="321"/>
      <c r="CFA45" s="320"/>
      <c r="CFB45" s="321"/>
      <c r="CFC45" s="173"/>
      <c r="CFD45" s="170"/>
      <c r="CFE45" s="170"/>
      <c r="CFF45" s="173"/>
      <c r="CFG45" s="324"/>
      <c r="CFH45" s="321"/>
      <c r="CFI45" s="320"/>
      <c r="CFJ45" s="321"/>
      <c r="CFK45" s="173"/>
      <c r="CFL45" s="170"/>
      <c r="CFM45" s="170"/>
      <c r="CFN45" s="173"/>
      <c r="CFO45" s="324"/>
      <c r="CFP45" s="321"/>
      <c r="CFQ45" s="320"/>
      <c r="CFR45" s="321"/>
      <c r="CFS45" s="173"/>
      <c r="CFT45" s="170"/>
      <c r="CFU45" s="170"/>
      <c r="CFV45" s="173"/>
      <c r="CFW45" s="324"/>
      <c r="CFX45" s="321"/>
      <c r="CFY45" s="320"/>
      <c r="CFZ45" s="321"/>
      <c r="CGA45" s="173"/>
      <c r="CGB45" s="170"/>
      <c r="CGC45" s="170"/>
      <c r="CGD45" s="173"/>
      <c r="CGE45" s="324"/>
      <c r="CGF45" s="321"/>
      <c r="CGG45" s="320"/>
      <c r="CGH45" s="321"/>
      <c r="CGI45" s="173"/>
      <c r="CGJ45" s="170"/>
      <c r="CGK45" s="170"/>
      <c r="CGL45" s="173"/>
      <c r="CGM45" s="324"/>
      <c r="CGN45" s="321"/>
      <c r="CGO45" s="320"/>
      <c r="CGP45" s="321"/>
      <c r="CGQ45" s="173"/>
      <c r="CGR45" s="170"/>
      <c r="CGS45" s="170"/>
      <c r="CGT45" s="173"/>
      <c r="CGU45" s="324"/>
      <c r="CGV45" s="321"/>
      <c r="CGW45" s="320"/>
      <c r="CGX45" s="321"/>
      <c r="CGY45" s="173"/>
      <c r="CGZ45" s="170"/>
      <c r="CHA45" s="170"/>
      <c r="CHB45" s="173"/>
      <c r="CHC45" s="324"/>
      <c r="CHD45" s="321"/>
      <c r="CHE45" s="320"/>
      <c r="CHF45" s="321"/>
      <c r="CHG45" s="173"/>
      <c r="CHH45" s="170"/>
      <c r="CHI45" s="170"/>
      <c r="CHJ45" s="173"/>
      <c r="CHK45" s="324"/>
      <c r="CHL45" s="321"/>
      <c r="CHM45" s="320"/>
      <c r="CHN45" s="321"/>
      <c r="CHO45" s="173"/>
      <c r="CHP45" s="170"/>
      <c r="CHQ45" s="170"/>
      <c r="CHR45" s="173"/>
      <c r="CHS45" s="324"/>
      <c r="CHT45" s="321"/>
      <c r="CHU45" s="320"/>
      <c r="CHV45" s="321"/>
      <c r="CHW45" s="173"/>
      <c r="CHX45" s="170"/>
      <c r="CHY45" s="170"/>
      <c r="CHZ45" s="173"/>
      <c r="CIA45" s="324"/>
      <c r="CIB45" s="321"/>
      <c r="CIC45" s="320"/>
      <c r="CID45" s="321"/>
      <c r="CIE45" s="173"/>
      <c r="CIF45" s="170"/>
      <c r="CIG45" s="170"/>
      <c r="CIH45" s="173"/>
      <c r="CII45" s="324"/>
      <c r="CIJ45" s="321"/>
      <c r="CIK45" s="320"/>
      <c r="CIL45" s="321"/>
      <c r="CIM45" s="173"/>
      <c r="CIN45" s="170"/>
      <c r="CIO45" s="170"/>
      <c r="CIP45" s="173"/>
      <c r="CIQ45" s="324"/>
      <c r="CIR45" s="321"/>
      <c r="CIS45" s="320"/>
      <c r="CIT45" s="321"/>
      <c r="CIU45" s="173"/>
      <c r="CIV45" s="170"/>
      <c r="CIW45" s="170"/>
      <c r="CIX45" s="173"/>
      <c r="CIY45" s="324"/>
      <c r="CIZ45" s="321"/>
      <c r="CJA45" s="320"/>
      <c r="CJB45" s="321"/>
      <c r="CJC45" s="173"/>
      <c r="CJD45" s="170"/>
      <c r="CJE45" s="170"/>
      <c r="CJF45" s="173"/>
      <c r="CJG45" s="324"/>
      <c r="CJH45" s="321"/>
      <c r="CJI45" s="320"/>
      <c r="CJJ45" s="321"/>
      <c r="CJK45" s="173"/>
      <c r="CJL45" s="170"/>
      <c r="CJM45" s="170"/>
      <c r="CJN45" s="173"/>
      <c r="CJO45" s="324"/>
      <c r="CJP45" s="321"/>
      <c r="CJQ45" s="320"/>
      <c r="CJR45" s="321"/>
      <c r="CJS45" s="173"/>
      <c r="CJT45" s="170"/>
      <c r="CJU45" s="170"/>
      <c r="CJV45" s="173"/>
      <c r="CJW45" s="324"/>
      <c r="CJX45" s="321"/>
      <c r="CJY45" s="320"/>
      <c r="CJZ45" s="321"/>
      <c r="CKA45" s="173"/>
      <c r="CKB45" s="170"/>
      <c r="CKC45" s="170"/>
      <c r="CKD45" s="173"/>
      <c r="CKE45" s="324"/>
      <c r="CKF45" s="321"/>
      <c r="CKG45" s="320"/>
      <c r="CKH45" s="321"/>
      <c r="CKI45" s="173"/>
      <c r="CKJ45" s="170"/>
      <c r="CKK45" s="170"/>
      <c r="CKL45" s="173"/>
      <c r="CKM45" s="324"/>
      <c r="CKN45" s="321"/>
      <c r="CKO45" s="320"/>
      <c r="CKP45" s="321"/>
      <c r="CKQ45" s="173"/>
      <c r="CKR45" s="170"/>
      <c r="CKS45" s="170"/>
      <c r="CKT45" s="173"/>
      <c r="CKU45" s="324"/>
      <c r="CKV45" s="321"/>
      <c r="CKW45" s="320"/>
      <c r="CKX45" s="321"/>
      <c r="CKY45" s="173"/>
      <c r="CKZ45" s="170"/>
      <c r="CLA45" s="170"/>
      <c r="CLB45" s="173"/>
      <c r="CLC45" s="324"/>
      <c r="CLD45" s="321"/>
      <c r="CLE45" s="320"/>
      <c r="CLF45" s="321"/>
      <c r="CLG45" s="173"/>
      <c r="CLH45" s="170"/>
      <c r="CLI45" s="170"/>
      <c r="CLJ45" s="173"/>
      <c r="CLK45" s="324"/>
      <c r="CLL45" s="321"/>
      <c r="CLM45" s="320"/>
      <c r="CLN45" s="321"/>
      <c r="CLO45" s="173"/>
      <c r="CLP45" s="170"/>
      <c r="CLQ45" s="170"/>
      <c r="CLR45" s="173"/>
      <c r="CLS45" s="324"/>
      <c r="CLT45" s="321"/>
      <c r="CLU45" s="320"/>
      <c r="CLV45" s="321"/>
      <c r="CLW45" s="173"/>
      <c r="CLX45" s="170"/>
      <c r="CLY45" s="170"/>
      <c r="CLZ45" s="173"/>
      <c r="CMA45" s="324"/>
      <c r="CMB45" s="321"/>
      <c r="CMC45" s="320"/>
      <c r="CMD45" s="321"/>
      <c r="CME45" s="173"/>
      <c r="CMF45" s="170"/>
      <c r="CMG45" s="170"/>
      <c r="CMH45" s="173"/>
      <c r="CMI45" s="324"/>
      <c r="CMJ45" s="321"/>
      <c r="CMK45" s="320"/>
      <c r="CML45" s="321"/>
      <c r="CMM45" s="173"/>
      <c r="CMN45" s="170"/>
      <c r="CMO45" s="170"/>
      <c r="CMP45" s="173"/>
      <c r="CMQ45" s="324"/>
      <c r="CMR45" s="321"/>
      <c r="CMS45" s="320"/>
      <c r="CMT45" s="321"/>
      <c r="CMU45" s="173"/>
      <c r="CMV45" s="170"/>
      <c r="CMW45" s="170"/>
      <c r="CMX45" s="173"/>
      <c r="CMY45" s="324"/>
      <c r="CMZ45" s="321"/>
      <c r="CNA45" s="320"/>
      <c r="CNB45" s="321"/>
      <c r="CNC45" s="173"/>
      <c r="CND45" s="170"/>
      <c r="CNE45" s="170"/>
      <c r="CNF45" s="173"/>
      <c r="CNG45" s="324"/>
      <c r="CNH45" s="321"/>
      <c r="CNI45" s="320"/>
      <c r="CNJ45" s="321"/>
      <c r="CNK45" s="173"/>
      <c r="CNL45" s="170"/>
      <c r="CNM45" s="170"/>
      <c r="CNN45" s="173"/>
      <c r="CNO45" s="324"/>
      <c r="CNP45" s="321"/>
      <c r="CNQ45" s="320"/>
      <c r="CNR45" s="321"/>
      <c r="CNS45" s="173"/>
      <c r="CNT45" s="170"/>
      <c r="CNU45" s="170"/>
      <c r="CNV45" s="173"/>
      <c r="CNW45" s="324"/>
      <c r="CNX45" s="321"/>
      <c r="CNY45" s="320"/>
      <c r="CNZ45" s="321"/>
      <c r="COA45" s="173"/>
      <c r="COB45" s="170"/>
      <c r="COC45" s="170"/>
      <c r="COD45" s="173"/>
      <c r="COE45" s="324"/>
      <c r="COF45" s="321"/>
      <c r="COG45" s="320"/>
      <c r="COH45" s="321"/>
      <c r="COI45" s="173"/>
      <c r="COJ45" s="170"/>
      <c r="COK45" s="170"/>
      <c r="COL45" s="173"/>
      <c r="COM45" s="324"/>
      <c r="CON45" s="321"/>
      <c r="COO45" s="320"/>
      <c r="COP45" s="321"/>
      <c r="COQ45" s="173"/>
      <c r="COR45" s="170"/>
      <c r="COS45" s="170"/>
      <c r="COT45" s="173"/>
      <c r="COU45" s="324"/>
      <c r="COV45" s="321"/>
      <c r="COW45" s="320"/>
      <c r="COX45" s="321"/>
      <c r="COY45" s="173"/>
      <c r="COZ45" s="170"/>
      <c r="CPA45" s="170"/>
      <c r="CPB45" s="173"/>
      <c r="CPC45" s="324"/>
      <c r="CPD45" s="321"/>
      <c r="CPE45" s="320"/>
      <c r="CPF45" s="321"/>
      <c r="CPG45" s="173"/>
      <c r="CPH45" s="170"/>
      <c r="CPI45" s="170"/>
      <c r="CPJ45" s="173"/>
      <c r="CPK45" s="324"/>
      <c r="CPL45" s="321"/>
      <c r="CPM45" s="320"/>
      <c r="CPN45" s="321"/>
      <c r="CPO45" s="173"/>
      <c r="CPP45" s="170"/>
      <c r="CPQ45" s="170"/>
      <c r="CPR45" s="173"/>
      <c r="CPS45" s="324"/>
      <c r="CPT45" s="321"/>
      <c r="CPU45" s="320"/>
      <c r="CPV45" s="321"/>
      <c r="CPW45" s="173"/>
      <c r="CPX45" s="170"/>
      <c r="CPY45" s="170"/>
      <c r="CPZ45" s="173"/>
      <c r="CQA45" s="324"/>
      <c r="CQB45" s="321"/>
      <c r="CQC45" s="320"/>
      <c r="CQD45" s="321"/>
      <c r="CQE45" s="173"/>
      <c r="CQF45" s="170"/>
      <c r="CQG45" s="170"/>
      <c r="CQH45" s="173"/>
      <c r="CQI45" s="324"/>
      <c r="CQJ45" s="321"/>
      <c r="CQK45" s="320"/>
      <c r="CQL45" s="321"/>
      <c r="CQM45" s="173"/>
      <c r="CQN45" s="170"/>
      <c r="CQO45" s="170"/>
      <c r="CQP45" s="173"/>
      <c r="CQQ45" s="324"/>
      <c r="CQR45" s="321"/>
      <c r="CQS45" s="320"/>
      <c r="CQT45" s="321"/>
      <c r="CQU45" s="173"/>
      <c r="CQV45" s="170"/>
      <c r="CQW45" s="170"/>
      <c r="CQX45" s="173"/>
      <c r="CQY45" s="324"/>
      <c r="CQZ45" s="321"/>
      <c r="CRA45" s="320"/>
      <c r="CRB45" s="321"/>
      <c r="CRC45" s="173"/>
      <c r="CRD45" s="170"/>
      <c r="CRE45" s="170"/>
      <c r="CRF45" s="173"/>
      <c r="CRG45" s="324"/>
      <c r="CRH45" s="321"/>
      <c r="CRI45" s="320"/>
      <c r="CRJ45" s="321"/>
      <c r="CRK45" s="173"/>
      <c r="CRL45" s="170"/>
      <c r="CRM45" s="170"/>
      <c r="CRN45" s="173"/>
      <c r="CRO45" s="324"/>
      <c r="CRP45" s="321"/>
      <c r="CRQ45" s="320"/>
      <c r="CRR45" s="321"/>
      <c r="CRS45" s="173"/>
      <c r="CRT45" s="170"/>
      <c r="CRU45" s="170"/>
      <c r="CRV45" s="173"/>
      <c r="CRW45" s="324"/>
      <c r="CRX45" s="321"/>
      <c r="CRY45" s="320"/>
      <c r="CRZ45" s="321"/>
      <c r="CSA45" s="173"/>
      <c r="CSB45" s="170"/>
      <c r="CSC45" s="170"/>
      <c r="CSD45" s="173"/>
      <c r="CSE45" s="324"/>
      <c r="CSF45" s="321"/>
      <c r="CSG45" s="320"/>
      <c r="CSH45" s="321"/>
      <c r="CSI45" s="173"/>
      <c r="CSJ45" s="170"/>
      <c r="CSK45" s="170"/>
      <c r="CSL45" s="173"/>
      <c r="CSM45" s="324"/>
      <c r="CSN45" s="321"/>
      <c r="CSO45" s="320"/>
      <c r="CSP45" s="321"/>
      <c r="CSQ45" s="173"/>
      <c r="CSR45" s="170"/>
      <c r="CSS45" s="170"/>
      <c r="CST45" s="173"/>
      <c r="CSU45" s="324"/>
      <c r="CSV45" s="321"/>
      <c r="CSW45" s="320"/>
      <c r="CSX45" s="321"/>
      <c r="CSY45" s="173"/>
      <c r="CSZ45" s="170"/>
      <c r="CTA45" s="170"/>
      <c r="CTB45" s="173"/>
      <c r="CTC45" s="324"/>
      <c r="CTD45" s="321"/>
      <c r="CTE45" s="320"/>
      <c r="CTF45" s="321"/>
      <c r="CTG45" s="173"/>
      <c r="CTH45" s="170"/>
      <c r="CTI45" s="170"/>
      <c r="CTJ45" s="173"/>
      <c r="CTK45" s="324"/>
      <c r="CTL45" s="321"/>
      <c r="CTM45" s="320"/>
      <c r="CTN45" s="321"/>
      <c r="CTO45" s="173"/>
      <c r="CTP45" s="170"/>
      <c r="CTQ45" s="170"/>
      <c r="CTR45" s="173"/>
      <c r="CTS45" s="324"/>
      <c r="CTT45" s="321"/>
      <c r="CTU45" s="320"/>
      <c r="CTV45" s="321"/>
      <c r="CTW45" s="173"/>
      <c r="CTX45" s="170"/>
      <c r="CTY45" s="170"/>
      <c r="CTZ45" s="173"/>
      <c r="CUA45" s="324"/>
      <c r="CUB45" s="321"/>
      <c r="CUC45" s="320"/>
      <c r="CUD45" s="321"/>
      <c r="CUE45" s="173"/>
      <c r="CUF45" s="170"/>
      <c r="CUG45" s="170"/>
      <c r="CUH45" s="173"/>
      <c r="CUI45" s="324"/>
      <c r="CUJ45" s="321"/>
      <c r="CUK45" s="320"/>
      <c r="CUL45" s="321"/>
      <c r="CUM45" s="173"/>
      <c r="CUN45" s="170"/>
      <c r="CUO45" s="170"/>
      <c r="CUP45" s="173"/>
      <c r="CUQ45" s="324"/>
      <c r="CUR45" s="321"/>
      <c r="CUS45" s="320"/>
      <c r="CUT45" s="321"/>
      <c r="CUU45" s="173"/>
      <c r="CUV45" s="170"/>
      <c r="CUW45" s="170"/>
      <c r="CUX45" s="173"/>
      <c r="CUY45" s="324"/>
      <c r="CUZ45" s="321"/>
      <c r="CVA45" s="320"/>
      <c r="CVB45" s="321"/>
      <c r="CVC45" s="173"/>
      <c r="CVD45" s="170"/>
      <c r="CVE45" s="170"/>
      <c r="CVF45" s="173"/>
      <c r="CVG45" s="324"/>
      <c r="CVH45" s="321"/>
      <c r="CVI45" s="320"/>
      <c r="CVJ45" s="321"/>
      <c r="CVK45" s="173"/>
      <c r="CVL45" s="170"/>
      <c r="CVM45" s="170"/>
      <c r="CVN45" s="173"/>
      <c r="CVO45" s="324"/>
      <c r="CVP45" s="321"/>
      <c r="CVQ45" s="320"/>
      <c r="CVR45" s="321"/>
      <c r="CVS45" s="173"/>
      <c r="CVT45" s="170"/>
      <c r="CVU45" s="170"/>
      <c r="CVV45" s="173"/>
      <c r="CVW45" s="324"/>
      <c r="CVX45" s="321"/>
      <c r="CVY45" s="320"/>
      <c r="CVZ45" s="321"/>
      <c r="CWA45" s="173"/>
      <c r="CWB45" s="170"/>
      <c r="CWC45" s="170"/>
      <c r="CWD45" s="173"/>
      <c r="CWE45" s="324"/>
      <c r="CWF45" s="321"/>
      <c r="CWG45" s="320"/>
      <c r="CWH45" s="321"/>
      <c r="CWI45" s="173"/>
      <c r="CWJ45" s="170"/>
      <c r="CWK45" s="170"/>
      <c r="CWL45" s="173"/>
      <c r="CWM45" s="324"/>
      <c r="CWN45" s="321"/>
      <c r="CWO45" s="320"/>
      <c r="CWP45" s="321"/>
      <c r="CWQ45" s="173"/>
      <c r="CWR45" s="170"/>
      <c r="CWS45" s="170"/>
      <c r="CWT45" s="173"/>
      <c r="CWU45" s="324"/>
      <c r="CWV45" s="321"/>
      <c r="CWW45" s="320"/>
      <c r="CWX45" s="321"/>
      <c r="CWY45" s="173"/>
      <c r="CWZ45" s="170"/>
      <c r="CXA45" s="170"/>
      <c r="CXB45" s="173"/>
      <c r="CXC45" s="324"/>
      <c r="CXD45" s="321"/>
      <c r="CXE45" s="320"/>
      <c r="CXF45" s="321"/>
      <c r="CXG45" s="173"/>
      <c r="CXH45" s="170"/>
      <c r="CXI45" s="170"/>
      <c r="CXJ45" s="173"/>
      <c r="CXK45" s="324"/>
      <c r="CXL45" s="321"/>
      <c r="CXM45" s="320"/>
      <c r="CXN45" s="321"/>
      <c r="CXO45" s="173"/>
      <c r="CXP45" s="170"/>
      <c r="CXQ45" s="170"/>
      <c r="CXR45" s="173"/>
      <c r="CXS45" s="324"/>
      <c r="CXT45" s="321"/>
      <c r="CXU45" s="320"/>
      <c r="CXV45" s="321"/>
      <c r="CXW45" s="173"/>
      <c r="CXX45" s="170"/>
      <c r="CXY45" s="170"/>
      <c r="CXZ45" s="173"/>
      <c r="CYA45" s="324"/>
      <c r="CYB45" s="321"/>
      <c r="CYC45" s="320"/>
      <c r="CYD45" s="321"/>
      <c r="CYE45" s="173"/>
      <c r="CYF45" s="170"/>
      <c r="CYG45" s="170"/>
      <c r="CYH45" s="173"/>
      <c r="CYI45" s="324"/>
      <c r="CYJ45" s="321"/>
      <c r="CYK45" s="320"/>
      <c r="CYL45" s="321"/>
      <c r="CYM45" s="173"/>
      <c r="CYN45" s="170"/>
      <c r="CYO45" s="170"/>
      <c r="CYP45" s="173"/>
      <c r="CYQ45" s="324"/>
      <c r="CYR45" s="321"/>
      <c r="CYS45" s="320"/>
      <c r="CYT45" s="321"/>
      <c r="CYU45" s="173"/>
      <c r="CYV45" s="170"/>
      <c r="CYW45" s="170"/>
      <c r="CYX45" s="173"/>
      <c r="CYY45" s="324"/>
      <c r="CYZ45" s="321"/>
      <c r="CZA45" s="320"/>
      <c r="CZB45" s="321"/>
      <c r="CZC45" s="173"/>
      <c r="CZD45" s="170"/>
      <c r="CZE45" s="170"/>
      <c r="CZF45" s="173"/>
      <c r="CZG45" s="324"/>
      <c r="CZH45" s="321"/>
      <c r="CZI45" s="320"/>
      <c r="CZJ45" s="321"/>
      <c r="CZK45" s="173"/>
      <c r="CZL45" s="170"/>
      <c r="CZM45" s="170"/>
      <c r="CZN45" s="173"/>
      <c r="CZO45" s="324"/>
      <c r="CZP45" s="321"/>
      <c r="CZQ45" s="320"/>
      <c r="CZR45" s="321"/>
      <c r="CZS45" s="173"/>
      <c r="CZT45" s="170"/>
      <c r="CZU45" s="170"/>
      <c r="CZV45" s="173"/>
      <c r="CZW45" s="324"/>
      <c r="CZX45" s="321"/>
      <c r="CZY45" s="320"/>
      <c r="CZZ45" s="321"/>
      <c r="DAA45" s="173"/>
      <c r="DAB45" s="170"/>
      <c r="DAC45" s="170"/>
      <c r="DAD45" s="173"/>
      <c r="DAE45" s="324"/>
      <c r="DAF45" s="321"/>
      <c r="DAG45" s="320"/>
      <c r="DAH45" s="321"/>
      <c r="DAI45" s="173"/>
      <c r="DAJ45" s="170"/>
      <c r="DAK45" s="170"/>
      <c r="DAL45" s="173"/>
      <c r="DAM45" s="324"/>
      <c r="DAN45" s="321"/>
      <c r="DAO45" s="320"/>
      <c r="DAP45" s="321"/>
      <c r="DAQ45" s="173"/>
      <c r="DAR45" s="170"/>
      <c r="DAS45" s="170"/>
      <c r="DAT45" s="173"/>
      <c r="DAU45" s="324"/>
      <c r="DAV45" s="321"/>
      <c r="DAW45" s="320"/>
      <c r="DAX45" s="321"/>
      <c r="DAY45" s="173"/>
      <c r="DAZ45" s="170"/>
      <c r="DBA45" s="170"/>
      <c r="DBB45" s="173"/>
      <c r="DBC45" s="324"/>
      <c r="DBD45" s="321"/>
      <c r="DBE45" s="320"/>
      <c r="DBF45" s="321"/>
      <c r="DBG45" s="173"/>
      <c r="DBH45" s="170"/>
      <c r="DBI45" s="170"/>
      <c r="DBJ45" s="173"/>
      <c r="DBK45" s="324"/>
      <c r="DBL45" s="321"/>
      <c r="DBM45" s="320"/>
      <c r="DBN45" s="321"/>
      <c r="DBO45" s="173"/>
      <c r="DBP45" s="170"/>
      <c r="DBQ45" s="170"/>
      <c r="DBR45" s="173"/>
      <c r="DBS45" s="324"/>
      <c r="DBT45" s="321"/>
      <c r="DBU45" s="320"/>
      <c r="DBV45" s="321"/>
      <c r="DBW45" s="173"/>
      <c r="DBX45" s="170"/>
      <c r="DBY45" s="170"/>
      <c r="DBZ45" s="173"/>
      <c r="DCA45" s="324"/>
      <c r="DCB45" s="321"/>
      <c r="DCC45" s="320"/>
      <c r="DCD45" s="321"/>
      <c r="DCE45" s="173"/>
      <c r="DCF45" s="170"/>
      <c r="DCG45" s="170"/>
      <c r="DCH45" s="173"/>
      <c r="DCI45" s="324"/>
      <c r="DCJ45" s="321"/>
      <c r="DCK45" s="320"/>
      <c r="DCL45" s="321"/>
      <c r="DCM45" s="173"/>
      <c r="DCN45" s="170"/>
      <c r="DCO45" s="170"/>
      <c r="DCP45" s="173"/>
      <c r="DCQ45" s="324"/>
      <c r="DCR45" s="321"/>
      <c r="DCS45" s="320"/>
      <c r="DCT45" s="321"/>
      <c r="DCU45" s="173"/>
      <c r="DCV45" s="170"/>
      <c r="DCW45" s="170"/>
      <c r="DCX45" s="173"/>
      <c r="DCY45" s="324"/>
      <c r="DCZ45" s="321"/>
      <c r="DDA45" s="320"/>
      <c r="DDB45" s="321"/>
      <c r="DDC45" s="173"/>
      <c r="DDD45" s="170"/>
      <c r="DDE45" s="170"/>
      <c r="DDF45" s="173"/>
      <c r="DDG45" s="324"/>
      <c r="DDH45" s="321"/>
      <c r="DDI45" s="320"/>
      <c r="DDJ45" s="321"/>
      <c r="DDK45" s="173"/>
      <c r="DDL45" s="170"/>
      <c r="DDM45" s="170"/>
      <c r="DDN45" s="173"/>
      <c r="DDO45" s="324"/>
      <c r="DDP45" s="321"/>
      <c r="DDQ45" s="320"/>
      <c r="DDR45" s="321"/>
      <c r="DDS45" s="173"/>
      <c r="DDT45" s="170"/>
      <c r="DDU45" s="170"/>
      <c r="DDV45" s="173"/>
      <c r="DDW45" s="324"/>
      <c r="DDX45" s="321"/>
      <c r="DDY45" s="320"/>
      <c r="DDZ45" s="321"/>
      <c r="DEA45" s="173"/>
      <c r="DEB45" s="170"/>
      <c r="DEC45" s="170"/>
      <c r="DED45" s="173"/>
      <c r="DEE45" s="324"/>
      <c r="DEF45" s="321"/>
      <c r="DEG45" s="320"/>
      <c r="DEH45" s="321"/>
      <c r="DEI45" s="173"/>
      <c r="DEJ45" s="170"/>
      <c r="DEK45" s="170"/>
      <c r="DEL45" s="173"/>
      <c r="DEM45" s="324"/>
      <c r="DEN45" s="321"/>
      <c r="DEO45" s="320"/>
      <c r="DEP45" s="321"/>
      <c r="DEQ45" s="173"/>
      <c r="DER45" s="170"/>
      <c r="DES45" s="170"/>
      <c r="DET45" s="173"/>
      <c r="DEU45" s="324"/>
      <c r="DEV45" s="321"/>
      <c r="DEW45" s="320"/>
      <c r="DEX45" s="321"/>
      <c r="DEY45" s="173"/>
      <c r="DEZ45" s="170"/>
      <c r="DFA45" s="170"/>
      <c r="DFB45" s="173"/>
      <c r="DFC45" s="324"/>
      <c r="DFD45" s="321"/>
      <c r="DFE45" s="320"/>
      <c r="DFF45" s="321"/>
      <c r="DFG45" s="173"/>
      <c r="DFH45" s="170"/>
      <c r="DFI45" s="170"/>
      <c r="DFJ45" s="173"/>
      <c r="DFK45" s="324"/>
      <c r="DFL45" s="321"/>
      <c r="DFM45" s="320"/>
      <c r="DFN45" s="321"/>
      <c r="DFO45" s="173"/>
      <c r="DFP45" s="170"/>
      <c r="DFQ45" s="170"/>
      <c r="DFR45" s="173"/>
      <c r="DFS45" s="324"/>
      <c r="DFT45" s="321"/>
      <c r="DFU45" s="320"/>
      <c r="DFV45" s="321"/>
      <c r="DFW45" s="173"/>
      <c r="DFX45" s="170"/>
      <c r="DFY45" s="170"/>
      <c r="DFZ45" s="173"/>
      <c r="DGA45" s="324"/>
      <c r="DGB45" s="321"/>
      <c r="DGC45" s="320"/>
      <c r="DGD45" s="321"/>
      <c r="DGE45" s="173"/>
      <c r="DGF45" s="170"/>
      <c r="DGG45" s="170"/>
      <c r="DGH45" s="173"/>
      <c r="DGI45" s="324"/>
      <c r="DGJ45" s="321"/>
      <c r="DGK45" s="320"/>
      <c r="DGL45" s="321"/>
      <c r="DGM45" s="173"/>
      <c r="DGN45" s="170"/>
      <c r="DGO45" s="170"/>
      <c r="DGP45" s="173"/>
      <c r="DGQ45" s="324"/>
      <c r="DGR45" s="321"/>
      <c r="DGS45" s="320"/>
      <c r="DGT45" s="321"/>
      <c r="DGU45" s="173"/>
      <c r="DGV45" s="170"/>
      <c r="DGW45" s="170"/>
      <c r="DGX45" s="173"/>
      <c r="DGY45" s="324"/>
      <c r="DGZ45" s="321"/>
      <c r="DHA45" s="320"/>
      <c r="DHB45" s="321"/>
      <c r="DHC45" s="173"/>
      <c r="DHD45" s="170"/>
      <c r="DHE45" s="170"/>
      <c r="DHF45" s="173"/>
      <c r="DHG45" s="324"/>
      <c r="DHH45" s="321"/>
      <c r="DHI45" s="320"/>
      <c r="DHJ45" s="321"/>
      <c r="DHK45" s="173"/>
      <c r="DHL45" s="170"/>
      <c r="DHM45" s="170"/>
      <c r="DHN45" s="173"/>
      <c r="DHO45" s="324"/>
      <c r="DHP45" s="321"/>
      <c r="DHQ45" s="320"/>
      <c r="DHR45" s="321"/>
      <c r="DHS45" s="173"/>
      <c r="DHT45" s="170"/>
      <c r="DHU45" s="170"/>
      <c r="DHV45" s="173"/>
      <c r="DHW45" s="324"/>
      <c r="DHX45" s="321"/>
      <c r="DHY45" s="320"/>
      <c r="DHZ45" s="321"/>
      <c r="DIA45" s="173"/>
      <c r="DIB45" s="170"/>
      <c r="DIC45" s="170"/>
      <c r="DID45" s="173"/>
      <c r="DIE45" s="324"/>
      <c r="DIF45" s="321"/>
      <c r="DIG45" s="320"/>
      <c r="DIH45" s="321"/>
      <c r="DII45" s="173"/>
      <c r="DIJ45" s="170"/>
      <c r="DIK45" s="170"/>
      <c r="DIL45" s="173"/>
      <c r="DIM45" s="324"/>
      <c r="DIN45" s="321"/>
      <c r="DIO45" s="320"/>
      <c r="DIP45" s="321"/>
      <c r="DIQ45" s="173"/>
      <c r="DIR45" s="170"/>
      <c r="DIS45" s="170"/>
      <c r="DIT45" s="173"/>
      <c r="DIU45" s="324"/>
      <c r="DIV45" s="321"/>
      <c r="DIW45" s="320"/>
      <c r="DIX45" s="321"/>
      <c r="DIY45" s="173"/>
      <c r="DIZ45" s="170"/>
      <c r="DJA45" s="170"/>
      <c r="DJB45" s="173"/>
      <c r="DJC45" s="324"/>
      <c r="DJD45" s="321"/>
      <c r="DJE45" s="320"/>
      <c r="DJF45" s="321"/>
      <c r="DJG45" s="173"/>
      <c r="DJH45" s="170"/>
      <c r="DJI45" s="170"/>
      <c r="DJJ45" s="173"/>
      <c r="DJK45" s="324"/>
      <c r="DJL45" s="321"/>
      <c r="DJM45" s="320"/>
      <c r="DJN45" s="321"/>
      <c r="DJO45" s="173"/>
      <c r="DJP45" s="170"/>
      <c r="DJQ45" s="170"/>
      <c r="DJR45" s="173"/>
      <c r="DJS45" s="324"/>
      <c r="DJT45" s="321"/>
      <c r="DJU45" s="320"/>
      <c r="DJV45" s="321"/>
      <c r="DJW45" s="173"/>
      <c r="DJX45" s="170"/>
      <c r="DJY45" s="170"/>
      <c r="DJZ45" s="173"/>
      <c r="DKA45" s="324"/>
      <c r="DKB45" s="321"/>
      <c r="DKC45" s="320"/>
      <c r="DKD45" s="321"/>
      <c r="DKE45" s="173"/>
      <c r="DKF45" s="170"/>
      <c r="DKG45" s="170"/>
      <c r="DKH45" s="173"/>
      <c r="DKI45" s="324"/>
      <c r="DKJ45" s="321"/>
      <c r="DKK45" s="320"/>
      <c r="DKL45" s="321"/>
      <c r="DKM45" s="173"/>
      <c r="DKN45" s="170"/>
      <c r="DKO45" s="170"/>
      <c r="DKP45" s="173"/>
      <c r="DKQ45" s="324"/>
      <c r="DKR45" s="321"/>
      <c r="DKS45" s="320"/>
      <c r="DKT45" s="321"/>
      <c r="DKU45" s="173"/>
      <c r="DKV45" s="170"/>
      <c r="DKW45" s="170"/>
      <c r="DKX45" s="173"/>
      <c r="DKY45" s="324"/>
      <c r="DKZ45" s="321"/>
      <c r="DLA45" s="320"/>
      <c r="DLB45" s="321"/>
      <c r="DLC45" s="173"/>
      <c r="DLD45" s="170"/>
      <c r="DLE45" s="170"/>
      <c r="DLF45" s="173"/>
      <c r="DLG45" s="324"/>
      <c r="DLH45" s="321"/>
      <c r="DLI45" s="320"/>
      <c r="DLJ45" s="321"/>
      <c r="DLK45" s="173"/>
      <c r="DLL45" s="170"/>
      <c r="DLM45" s="170"/>
      <c r="DLN45" s="173"/>
      <c r="DLO45" s="324"/>
      <c r="DLP45" s="321"/>
      <c r="DLQ45" s="320"/>
      <c r="DLR45" s="321"/>
      <c r="DLS45" s="173"/>
      <c r="DLT45" s="170"/>
      <c r="DLU45" s="170"/>
      <c r="DLV45" s="173"/>
      <c r="DLW45" s="324"/>
      <c r="DLX45" s="321"/>
      <c r="DLY45" s="320"/>
      <c r="DLZ45" s="321"/>
      <c r="DMA45" s="173"/>
      <c r="DMB45" s="170"/>
      <c r="DMC45" s="170"/>
      <c r="DMD45" s="173"/>
      <c r="DME45" s="324"/>
      <c r="DMF45" s="321"/>
      <c r="DMG45" s="320"/>
      <c r="DMH45" s="321"/>
      <c r="DMI45" s="173"/>
      <c r="DMJ45" s="170"/>
      <c r="DMK45" s="170"/>
      <c r="DML45" s="173"/>
      <c r="DMM45" s="324"/>
      <c r="DMN45" s="321"/>
      <c r="DMO45" s="320"/>
      <c r="DMP45" s="321"/>
      <c r="DMQ45" s="173"/>
      <c r="DMR45" s="170"/>
      <c r="DMS45" s="170"/>
      <c r="DMT45" s="173"/>
      <c r="DMU45" s="324"/>
      <c r="DMV45" s="321"/>
      <c r="DMW45" s="320"/>
      <c r="DMX45" s="321"/>
      <c r="DMY45" s="173"/>
      <c r="DMZ45" s="170"/>
      <c r="DNA45" s="170"/>
      <c r="DNB45" s="173"/>
      <c r="DNC45" s="324"/>
      <c r="DND45" s="321"/>
      <c r="DNE45" s="320"/>
      <c r="DNF45" s="321"/>
      <c r="DNG45" s="173"/>
      <c r="DNH45" s="170"/>
      <c r="DNI45" s="170"/>
      <c r="DNJ45" s="173"/>
      <c r="DNK45" s="324"/>
      <c r="DNL45" s="321"/>
      <c r="DNM45" s="320"/>
      <c r="DNN45" s="321"/>
      <c r="DNO45" s="173"/>
      <c r="DNP45" s="170"/>
      <c r="DNQ45" s="170"/>
      <c r="DNR45" s="173"/>
      <c r="DNS45" s="324"/>
      <c r="DNT45" s="321"/>
      <c r="DNU45" s="320"/>
      <c r="DNV45" s="321"/>
      <c r="DNW45" s="173"/>
      <c r="DNX45" s="170"/>
      <c r="DNY45" s="170"/>
      <c r="DNZ45" s="173"/>
      <c r="DOA45" s="324"/>
      <c r="DOB45" s="321"/>
      <c r="DOC45" s="320"/>
      <c r="DOD45" s="321"/>
      <c r="DOE45" s="173"/>
      <c r="DOF45" s="170"/>
      <c r="DOG45" s="170"/>
      <c r="DOH45" s="173"/>
      <c r="DOI45" s="324"/>
      <c r="DOJ45" s="321"/>
      <c r="DOK45" s="320"/>
      <c r="DOL45" s="321"/>
      <c r="DOM45" s="173"/>
      <c r="DON45" s="170"/>
      <c r="DOO45" s="170"/>
      <c r="DOP45" s="173"/>
      <c r="DOQ45" s="324"/>
      <c r="DOR45" s="321"/>
      <c r="DOS45" s="320"/>
      <c r="DOT45" s="321"/>
      <c r="DOU45" s="173"/>
      <c r="DOV45" s="170"/>
      <c r="DOW45" s="170"/>
      <c r="DOX45" s="173"/>
      <c r="DOY45" s="324"/>
      <c r="DOZ45" s="321"/>
      <c r="DPA45" s="320"/>
      <c r="DPB45" s="321"/>
      <c r="DPC45" s="173"/>
      <c r="DPD45" s="170"/>
      <c r="DPE45" s="170"/>
      <c r="DPF45" s="173"/>
      <c r="DPG45" s="324"/>
      <c r="DPH45" s="321"/>
      <c r="DPI45" s="320"/>
      <c r="DPJ45" s="321"/>
      <c r="DPK45" s="173"/>
      <c r="DPL45" s="170"/>
      <c r="DPM45" s="170"/>
      <c r="DPN45" s="173"/>
      <c r="DPO45" s="324"/>
      <c r="DPP45" s="321"/>
      <c r="DPQ45" s="320"/>
      <c r="DPR45" s="321"/>
      <c r="DPS45" s="173"/>
      <c r="DPT45" s="170"/>
      <c r="DPU45" s="170"/>
      <c r="DPV45" s="173"/>
      <c r="DPW45" s="324"/>
      <c r="DPX45" s="321"/>
      <c r="DPY45" s="320"/>
      <c r="DPZ45" s="321"/>
      <c r="DQA45" s="173"/>
      <c r="DQB45" s="170"/>
      <c r="DQC45" s="170"/>
      <c r="DQD45" s="173"/>
      <c r="DQE45" s="324"/>
      <c r="DQF45" s="321"/>
      <c r="DQG45" s="320"/>
      <c r="DQH45" s="321"/>
      <c r="DQI45" s="173"/>
      <c r="DQJ45" s="170"/>
      <c r="DQK45" s="170"/>
      <c r="DQL45" s="173"/>
      <c r="DQM45" s="324"/>
      <c r="DQN45" s="321"/>
      <c r="DQO45" s="320"/>
      <c r="DQP45" s="321"/>
      <c r="DQQ45" s="173"/>
      <c r="DQR45" s="170"/>
      <c r="DQS45" s="170"/>
      <c r="DQT45" s="173"/>
      <c r="DQU45" s="324"/>
      <c r="DQV45" s="321"/>
      <c r="DQW45" s="320"/>
      <c r="DQX45" s="321"/>
      <c r="DQY45" s="173"/>
      <c r="DQZ45" s="170"/>
      <c r="DRA45" s="170"/>
      <c r="DRB45" s="173"/>
      <c r="DRC45" s="324"/>
      <c r="DRD45" s="321"/>
      <c r="DRE45" s="320"/>
      <c r="DRF45" s="321"/>
      <c r="DRG45" s="173"/>
      <c r="DRH45" s="170"/>
      <c r="DRI45" s="170"/>
      <c r="DRJ45" s="173"/>
      <c r="DRK45" s="324"/>
      <c r="DRL45" s="321"/>
      <c r="DRM45" s="320"/>
      <c r="DRN45" s="321"/>
      <c r="DRO45" s="173"/>
      <c r="DRP45" s="170"/>
      <c r="DRQ45" s="170"/>
      <c r="DRR45" s="173"/>
      <c r="DRS45" s="324"/>
      <c r="DRT45" s="321"/>
      <c r="DRU45" s="320"/>
      <c r="DRV45" s="321"/>
      <c r="DRW45" s="173"/>
      <c r="DRX45" s="170"/>
      <c r="DRY45" s="170"/>
      <c r="DRZ45" s="173"/>
      <c r="DSA45" s="324"/>
      <c r="DSB45" s="321"/>
      <c r="DSC45" s="320"/>
      <c r="DSD45" s="321"/>
      <c r="DSE45" s="173"/>
      <c r="DSF45" s="170"/>
      <c r="DSG45" s="170"/>
      <c r="DSH45" s="173"/>
      <c r="DSI45" s="324"/>
      <c r="DSJ45" s="321"/>
      <c r="DSK45" s="320"/>
      <c r="DSL45" s="321"/>
      <c r="DSM45" s="173"/>
      <c r="DSN45" s="170"/>
      <c r="DSO45" s="170"/>
      <c r="DSP45" s="173"/>
      <c r="DSQ45" s="324"/>
      <c r="DSR45" s="321"/>
      <c r="DSS45" s="320"/>
      <c r="DST45" s="321"/>
      <c r="DSU45" s="173"/>
      <c r="DSV45" s="170"/>
      <c r="DSW45" s="170"/>
      <c r="DSX45" s="173"/>
      <c r="DSY45" s="324"/>
      <c r="DSZ45" s="321"/>
      <c r="DTA45" s="320"/>
      <c r="DTB45" s="321"/>
      <c r="DTC45" s="173"/>
      <c r="DTD45" s="170"/>
      <c r="DTE45" s="170"/>
      <c r="DTF45" s="173"/>
      <c r="DTG45" s="324"/>
      <c r="DTH45" s="321"/>
      <c r="DTI45" s="320"/>
      <c r="DTJ45" s="321"/>
      <c r="DTK45" s="173"/>
      <c r="DTL45" s="170"/>
      <c r="DTM45" s="170"/>
      <c r="DTN45" s="173"/>
      <c r="DTO45" s="324"/>
      <c r="DTP45" s="321"/>
      <c r="DTQ45" s="320"/>
      <c r="DTR45" s="321"/>
      <c r="DTS45" s="173"/>
      <c r="DTT45" s="170"/>
      <c r="DTU45" s="170"/>
      <c r="DTV45" s="173"/>
      <c r="DTW45" s="324"/>
      <c r="DTX45" s="321"/>
      <c r="DTY45" s="320"/>
      <c r="DTZ45" s="321"/>
      <c r="DUA45" s="173"/>
      <c r="DUB45" s="170"/>
      <c r="DUC45" s="170"/>
      <c r="DUD45" s="173"/>
      <c r="DUE45" s="324"/>
      <c r="DUF45" s="321"/>
      <c r="DUG45" s="320"/>
      <c r="DUH45" s="321"/>
      <c r="DUI45" s="173"/>
      <c r="DUJ45" s="170"/>
      <c r="DUK45" s="170"/>
      <c r="DUL45" s="173"/>
      <c r="DUM45" s="324"/>
      <c r="DUN45" s="321"/>
      <c r="DUO45" s="320"/>
      <c r="DUP45" s="321"/>
      <c r="DUQ45" s="173"/>
      <c r="DUR45" s="170"/>
      <c r="DUS45" s="170"/>
      <c r="DUT45" s="173"/>
      <c r="DUU45" s="324"/>
      <c r="DUV45" s="321"/>
      <c r="DUW45" s="320"/>
      <c r="DUX45" s="321"/>
      <c r="DUY45" s="173"/>
      <c r="DUZ45" s="170"/>
      <c r="DVA45" s="170"/>
      <c r="DVB45" s="173"/>
      <c r="DVC45" s="324"/>
      <c r="DVD45" s="321"/>
      <c r="DVE45" s="320"/>
      <c r="DVF45" s="321"/>
      <c r="DVG45" s="173"/>
      <c r="DVH45" s="170"/>
      <c r="DVI45" s="170"/>
      <c r="DVJ45" s="173"/>
      <c r="DVK45" s="324"/>
      <c r="DVL45" s="321"/>
      <c r="DVM45" s="320"/>
      <c r="DVN45" s="321"/>
      <c r="DVO45" s="173"/>
      <c r="DVP45" s="170"/>
      <c r="DVQ45" s="170"/>
      <c r="DVR45" s="173"/>
      <c r="DVS45" s="324"/>
      <c r="DVT45" s="321"/>
      <c r="DVU45" s="320"/>
      <c r="DVV45" s="321"/>
      <c r="DVW45" s="173"/>
      <c r="DVX45" s="170"/>
      <c r="DVY45" s="170"/>
      <c r="DVZ45" s="173"/>
      <c r="DWA45" s="324"/>
      <c r="DWB45" s="321"/>
      <c r="DWC45" s="320"/>
      <c r="DWD45" s="321"/>
      <c r="DWE45" s="173"/>
      <c r="DWF45" s="170"/>
      <c r="DWG45" s="170"/>
      <c r="DWH45" s="173"/>
      <c r="DWI45" s="324"/>
      <c r="DWJ45" s="321"/>
      <c r="DWK45" s="320"/>
      <c r="DWL45" s="321"/>
      <c r="DWM45" s="173"/>
      <c r="DWN45" s="170"/>
      <c r="DWO45" s="170"/>
      <c r="DWP45" s="173"/>
      <c r="DWQ45" s="324"/>
      <c r="DWR45" s="321"/>
      <c r="DWS45" s="320"/>
      <c r="DWT45" s="321"/>
      <c r="DWU45" s="173"/>
      <c r="DWV45" s="170"/>
      <c r="DWW45" s="170"/>
      <c r="DWX45" s="173"/>
      <c r="DWY45" s="324"/>
      <c r="DWZ45" s="321"/>
      <c r="DXA45" s="320"/>
      <c r="DXB45" s="321"/>
      <c r="DXC45" s="173"/>
      <c r="DXD45" s="170"/>
      <c r="DXE45" s="170"/>
      <c r="DXF45" s="173"/>
      <c r="DXG45" s="324"/>
      <c r="DXH45" s="321"/>
      <c r="DXI45" s="320"/>
      <c r="DXJ45" s="321"/>
      <c r="DXK45" s="173"/>
      <c r="DXL45" s="170"/>
      <c r="DXM45" s="170"/>
      <c r="DXN45" s="173"/>
      <c r="DXO45" s="324"/>
      <c r="DXP45" s="321"/>
      <c r="DXQ45" s="320"/>
      <c r="DXR45" s="321"/>
      <c r="DXS45" s="173"/>
      <c r="DXT45" s="170"/>
      <c r="DXU45" s="170"/>
      <c r="DXV45" s="173"/>
      <c r="DXW45" s="324"/>
      <c r="DXX45" s="321"/>
      <c r="DXY45" s="320"/>
      <c r="DXZ45" s="321"/>
      <c r="DYA45" s="173"/>
      <c r="DYB45" s="170"/>
      <c r="DYC45" s="170"/>
      <c r="DYD45" s="173"/>
      <c r="DYE45" s="324"/>
      <c r="DYF45" s="321"/>
      <c r="DYG45" s="320"/>
      <c r="DYH45" s="321"/>
      <c r="DYI45" s="173"/>
      <c r="DYJ45" s="170"/>
      <c r="DYK45" s="170"/>
      <c r="DYL45" s="173"/>
      <c r="DYM45" s="324"/>
      <c r="DYN45" s="321"/>
      <c r="DYO45" s="320"/>
      <c r="DYP45" s="321"/>
      <c r="DYQ45" s="173"/>
      <c r="DYR45" s="170"/>
      <c r="DYS45" s="170"/>
      <c r="DYT45" s="173"/>
      <c r="DYU45" s="324"/>
      <c r="DYV45" s="321"/>
      <c r="DYW45" s="320"/>
      <c r="DYX45" s="321"/>
      <c r="DYY45" s="173"/>
      <c r="DYZ45" s="170"/>
      <c r="DZA45" s="170"/>
      <c r="DZB45" s="173"/>
      <c r="DZC45" s="324"/>
      <c r="DZD45" s="321"/>
      <c r="DZE45" s="320"/>
      <c r="DZF45" s="321"/>
      <c r="DZG45" s="173"/>
      <c r="DZH45" s="170"/>
      <c r="DZI45" s="170"/>
      <c r="DZJ45" s="173"/>
      <c r="DZK45" s="324"/>
      <c r="DZL45" s="321"/>
      <c r="DZM45" s="320"/>
      <c r="DZN45" s="321"/>
      <c r="DZO45" s="173"/>
      <c r="DZP45" s="170"/>
      <c r="DZQ45" s="170"/>
      <c r="DZR45" s="173"/>
      <c r="DZS45" s="324"/>
      <c r="DZT45" s="321"/>
      <c r="DZU45" s="320"/>
      <c r="DZV45" s="321"/>
      <c r="DZW45" s="173"/>
      <c r="DZX45" s="170"/>
      <c r="DZY45" s="170"/>
      <c r="DZZ45" s="173"/>
      <c r="EAA45" s="324"/>
      <c r="EAB45" s="321"/>
      <c r="EAC45" s="320"/>
      <c r="EAD45" s="321"/>
      <c r="EAE45" s="173"/>
      <c r="EAF45" s="170"/>
      <c r="EAG45" s="170"/>
      <c r="EAH45" s="173"/>
      <c r="EAI45" s="324"/>
      <c r="EAJ45" s="321"/>
      <c r="EAK45" s="320"/>
      <c r="EAL45" s="321"/>
      <c r="EAM45" s="173"/>
      <c r="EAN45" s="170"/>
      <c r="EAO45" s="170"/>
      <c r="EAP45" s="173"/>
      <c r="EAQ45" s="324"/>
      <c r="EAR45" s="321"/>
      <c r="EAS45" s="320"/>
      <c r="EAT45" s="321"/>
      <c r="EAU45" s="173"/>
      <c r="EAV45" s="170"/>
      <c r="EAW45" s="170"/>
      <c r="EAX45" s="173"/>
      <c r="EAY45" s="324"/>
      <c r="EAZ45" s="321"/>
      <c r="EBA45" s="320"/>
      <c r="EBB45" s="321"/>
      <c r="EBC45" s="173"/>
      <c r="EBD45" s="170"/>
      <c r="EBE45" s="170"/>
      <c r="EBF45" s="173"/>
      <c r="EBG45" s="324"/>
      <c r="EBH45" s="321"/>
      <c r="EBI45" s="320"/>
      <c r="EBJ45" s="321"/>
      <c r="EBK45" s="173"/>
      <c r="EBL45" s="170"/>
      <c r="EBM45" s="170"/>
      <c r="EBN45" s="173"/>
      <c r="EBO45" s="324"/>
      <c r="EBP45" s="321"/>
      <c r="EBQ45" s="320"/>
      <c r="EBR45" s="321"/>
      <c r="EBS45" s="173"/>
      <c r="EBT45" s="170"/>
      <c r="EBU45" s="170"/>
      <c r="EBV45" s="173"/>
      <c r="EBW45" s="324"/>
      <c r="EBX45" s="321"/>
      <c r="EBY45" s="320"/>
      <c r="EBZ45" s="321"/>
      <c r="ECA45" s="173"/>
      <c r="ECB45" s="170"/>
      <c r="ECC45" s="170"/>
      <c r="ECD45" s="173"/>
      <c r="ECE45" s="324"/>
      <c r="ECF45" s="321"/>
      <c r="ECG45" s="320"/>
      <c r="ECH45" s="321"/>
      <c r="ECI45" s="173"/>
      <c r="ECJ45" s="170"/>
      <c r="ECK45" s="170"/>
      <c r="ECL45" s="173"/>
      <c r="ECM45" s="324"/>
      <c r="ECN45" s="321"/>
      <c r="ECO45" s="320"/>
      <c r="ECP45" s="321"/>
      <c r="ECQ45" s="173"/>
      <c r="ECR45" s="170"/>
      <c r="ECS45" s="170"/>
      <c r="ECT45" s="173"/>
      <c r="ECU45" s="324"/>
      <c r="ECV45" s="321"/>
      <c r="ECW45" s="320"/>
      <c r="ECX45" s="321"/>
      <c r="ECY45" s="173"/>
      <c r="ECZ45" s="170"/>
      <c r="EDA45" s="170"/>
      <c r="EDB45" s="173"/>
      <c r="EDC45" s="324"/>
      <c r="EDD45" s="321"/>
      <c r="EDE45" s="320"/>
      <c r="EDF45" s="321"/>
      <c r="EDG45" s="173"/>
      <c r="EDH45" s="170"/>
      <c r="EDI45" s="170"/>
      <c r="EDJ45" s="173"/>
      <c r="EDK45" s="324"/>
      <c r="EDL45" s="321"/>
      <c r="EDM45" s="320"/>
      <c r="EDN45" s="321"/>
      <c r="EDO45" s="173"/>
      <c r="EDP45" s="170"/>
      <c r="EDQ45" s="170"/>
      <c r="EDR45" s="173"/>
      <c r="EDS45" s="324"/>
      <c r="EDT45" s="321"/>
      <c r="EDU45" s="320"/>
      <c r="EDV45" s="321"/>
      <c r="EDW45" s="173"/>
      <c r="EDX45" s="170"/>
      <c r="EDY45" s="170"/>
      <c r="EDZ45" s="173"/>
      <c r="EEA45" s="324"/>
      <c r="EEB45" s="321"/>
      <c r="EEC45" s="320"/>
      <c r="EED45" s="321"/>
      <c r="EEE45" s="173"/>
      <c r="EEF45" s="170"/>
      <c r="EEG45" s="170"/>
      <c r="EEH45" s="173"/>
      <c r="EEI45" s="324"/>
      <c r="EEJ45" s="321"/>
      <c r="EEK45" s="320"/>
      <c r="EEL45" s="321"/>
      <c r="EEM45" s="173"/>
      <c r="EEN45" s="170"/>
      <c r="EEO45" s="170"/>
      <c r="EEP45" s="173"/>
      <c r="EEQ45" s="324"/>
      <c r="EER45" s="321"/>
      <c r="EES45" s="320"/>
      <c r="EET45" s="321"/>
      <c r="EEU45" s="173"/>
      <c r="EEV45" s="170"/>
      <c r="EEW45" s="170"/>
      <c r="EEX45" s="173"/>
      <c r="EEY45" s="324"/>
      <c r="EEZ45" s="321"/>
      <c r="EFA45" s="320"/>
      <c r="EFB45" s="321"/>
      <c r="EFC45" s="173"/>
      <c r="EFD45" s="170"/>
      <c r="EFE45" s="170"/>
      <c r="EFF45" s="173"/>
      <c r="EFG45" s="324"/>
      <c r="EFH45" s="321"/>
      <c r="EFI45" s="320"/>
      <c r="EFJ45" s="321"/>
      <c r="EFK45" s="173"/>
      <c r="EFL45" s="170"/>
      <c r="EFM45" s="170"/>
      <c r="EFN45" s="173"/>
      <c r="EFO45" s="324"/>
      <c r="EFP45" s="321"/>
      <c r="EFQ45" s="320"/>
      <c r="EFR45" s="321"/>
      <c r="EFS45" s="173"/>
      <c r="EFT45" s="170"/>
      <c r="EFU45" s="170"/>
      <c r="EFV45" s="173"/>
      <c r="EFW45" s="324"/>
      <c r="EFX45" s="321"/>
      <c r="EFY45" s="320"/>
      <c r="EFZ45" s="321"/>
      <c r="EGA45" s="173"/>
      <c r="EGB45" s="170"/>
      <c r="EGC45" s="170"/>
      <c r="EGD45" s="173"/>
      <c r="EGE45" s="324"/>
      <c r="EGF45" s="321"/>
      <c r="EGG45" s="320"/>
      <c r="EGH45" s="321"/>
      <c r="EGI45" s="173"/>
      <c r="EGJ45" s="170"/>
      <c r="EGK45" s="170"/>
      <c r="EGL45" s="173"/>
      <c r="EGM45" s="324"/>
      <c r="EGN45" s="321"/>
      <c r="EGO45" s="320"/>
      <c r="EGP45" s="321"/>
      <c r="EGQ45" s="173"/>
      <c r="EGR45" s="170"/>
      <c r="EGS45" s="170"/>
      <c r="EGT45" s="173"/>
      <c r="EGU45" s="324"/>
      <c r="EGV45" s="321"/>
      <c r="EGW45" s="320"/>
      <c r="EGX45" s="321"/>
      <c r="EGY45" s="173"/>
      <c r="EGZ45" s="170"/>
      <c r="EHA45" s="170"/>
      <c r="EHB45" s="173"/>
      <c r="EHC45" s="324"/>
      <c r="EHD45" s="321"/>
      <c r="EHE45" s="320"/>
      <c r="EHF45" s="321"/>
      <c r="EHG45" s="173"/>
      <c r="EHH45" s="170"/>
      <c r="EHI45" s="170"/>
      <c r="EHJ45" s="173"/>
      <c r="EHK45" s="324"/>
      <c r="EHL45" s="321"/>
      <c r="EHM45" s="320"/>
      <c r="EHN45" s="321"/>
      <c r="EHO45" s="173"/>
      <c r="EHP45" s="170"/>
      <c r="EHQ45" s="170"/>
      <c r="EHR45" s="173"/>
      <c r="EHS45" s="324"/>
      <c r="EHT45" s="321"/>
      <c r="EHU45" s="320"/>
      <c r="EHV45" s="321"/>
      <c r="EHW45" s="173"/>
      <c r="EHX45" s="170"/>
      <c r="EHY45" s="170"/>
      <c r="EHZ45" s="173"/>
      <c r="EIA45" s="324"/>
      <c r="EIB45" s="321"/>
      <c r="EIC45" s="320"/>
      <c r="EID45" s="321"/>
      <c r="EIE45" s="173"/>
      <c r="EIF45" s="170"/>
      <c r="EIG45" s="170"/>
      <c r="EIH45" s="173"/>
      <c r="EII45" s="324"/>
      <c r="EIJ45" s="321"/>
      <c r="EIK45" s="320"/>
      <c r="EIL45" s="321"/>
      <c r="EIM45" s="173"/>
      <c r="EIN45" s="170"/>
      <c r="EIO45" s="170"/>
      <c r="EIP45" s="173"/>
      <c r="EIQ45" s="324"/>
      <c r="EIR45" s="321"/>
      <c r="EIS45" s="320"/>
      <c r="EIT45" s="321"/>
      <c r="EIU45" s="173"/>
      <c r="EIV45" s="170"/>
      <c r="EIW45" s="170"/>
      <c r="EIX45" s="173"/>
      <c r="EIY45" s="324"/>
      <c r="EIZ45" s="321"/>
      <c r="EJA45" s="320"/>
      <c r="EJB45" s="321"/>
      <c r="EJC45" s="173"/>
      <c r="EJD45" s="170"/>
      <c r="EJE45" s="170"/>
      <c r="EJF45" s="173"/>
      <c r="EJG45" s="324"/>
      <c r="EJH45" s="321"/>
      <c r="EJI45" s="320"/>
      <c r="EJJ45" s="321"/>
      <c r="EJK45" s="173"/>
      <c r="EJL45" s="170"/>
      <c r="EJM45" s="170"/>
      <c r="EJN45" s="173"/>
      <c r="EJO45" s="324"/>
      <c r="EJP45" s="321"/>
      <c r="EJQ45" s="320"/>
      <c r="EJR45" s="321"/>
      <c r="EJS45" s="173"/>
      <c r="EJT45" s="170"/>
      <c r="EJU45" s="170"/>
      <c r="EJV45" s="173"/>
      <c r="EJW45" s="324"/>
      <c r="EJX45" s="321"/>
      <c r="EJY45" s="320"/>
      <c r="EJZ45" s="321"/>
      <c r="EKA45" s="173"/>
      <c r="EKB45" s="170"/>
      <c r="EKC45" s="170"/>
      <c r="EKD45" s="173"/>
      <c r="EKE45" s="324"/>
      <c r="EKF45" s="321"/>
      <c r="EKG45" s="320"/>
      <c r="EKH45" s="321"/>
      <c r="EKI45" s="173"/>
      <c r="EKJ45" s="170"/>
      <c r="EKK45" s="170"/>
      <c r="EKL45" s="173"/>
      <c r="EKM45" s="324"/>
      <c r="EKN45" s="321"/>
      <c r="EKO45" s="320"/>
      <c r="EKP45" s="321"/>
      <c r="EKQ45" s="173"/>
      <c r="EKR45" s="170"/>
      <c r="EKS45" s="170"/>
      <c r="EKT45" s="173"/>
      <c r="EKU45" s="324"/>
      <c r="EKV45" s="321"/>
      <c r="EKW45" s="320"/>
      <c r="EKX45" s="321"/>
      <c r="EKY45" s="173"/>
      <c r="EKZ45" s="170"/>
      <c r="ELA45" s="170"/>
      <c r="ELB45" s="173"/>
      <c r="ELC45" s="324"/>
      <c r="ELD45" s="321"/>
      <c r="ELE45" s="320"/>
      <c r="ELF45" s="321"/>
      <c r="ELG45" s="173"/>
      <c r="ELH45" s="170"/>
      <c r="ELI45" s="170"/>
      <c r="ELJ45" s="173"/>
      <c r="ELK45" s="324"/>
      <c r="ELL45" s="321"/>
      <c r="ELM45" s="320"/>
      <c r="ELN45" s="321"/>
      <c r="ELO45" s="173"/>
      <c r="ELP45" s="170"/>
      <c r="ELQ45" s="170"/>
      <c r="ELR45" s="173"/>
      <c r="ELS45" s="324"/>
      <c r="ELT45" s="321"/>
      <c r="ELU45" s="320"/>
      <c r="ELV45" s="321"/>
      <c r="ELW45" s="173"/>
      <c r="ELX45" s="170"/>
      <c r="ELY45" s="170"/>
      <c r="ELZ45" s="173"/>
      <c r="EMA45" s="324"/>
      <c r="EMB45" s="321"/>
      <c r="EMC45" s="320"/>
      <c r="EMD45" s="321"/>
      <c r="EME45" s="173"/>
      <c r="EMF45" s="170"/>
      <c r="EMG45" s="170"/>
      <c r="EMH45" s="173"/>
      <c r="EMI45" s="324"/>
      <c r="EMJ45" s="321"/>
      <c r="EMK45" s="320"/>
      <c r="EML45" s="321"/>
      <c r="EMM45" s="173"/>
      <c r="EMN45" s="170"/>
      <c r="EMO45" s="170"/>
      <c r="EMP45" s="173"/>
      <c r="EMQ45" s="324"/>
      <c r="EMR45" s="321"/>
      <c r="EMS45" s="320"/>
      <c r="EMT45" s="321"/>
      <c r="EMU45" s="173"/>
      <c r="EMV45" s="170"/>
      <c r="EMW45" s="170"/>
      <c r="EMX45" s="173"/>
      <c r="EMY45" s="324"/>
      <c r="EMZ45" s="321"/>
      <c r="ENA45" s="320"/>
      <c r="ENB45" s="321"/>
      <c r="ENC45" s="173"/>
      <c r="END45" s="170"/>
      <c r="ENE45" s="170"/>
      <c r="ENF45" s="173"/>
      <c r="ENG45" s="324"/>
      <c r="ENH45" s="321"/>
      <c r="ENI45" s="320"/>
      <c r="ENJ45" s="321"/>
      <c r="ENK45" s="173"/>
      <c r="ENL45" s="170"/>
      <c r="ENM45" s="170"/>
      <c r="ENN45" s="173"/>
      <c r="ENO45" s="324"/>
      <c r="ENP45" s="321"/>
      <c r="ENQ45" s="320"/>
      <c r="ENR45" s="321"/>
      <c r="ENS45" s="173"/>
      <c r="ENT45" s="170"/>
      <c r="ENU45" s="170"/>
      <c r="ENV45" s="173"/>
      <c r="ENW45" s="324"/>
      <c r="ENX45" s="321"/>
      <c r="ENY45" s="320"/>
      <c r="ENZ45" s="321"/>
      <c r="EOA45" s="173"/>
      <c r="EOB45" s="170"/>
      <c r="EOC45" s="170"/>
      <c r="EOD45" s="173"/>
      <c r="EOE45" s="324"/>
      <c r="EOF45" s="321"/>
      <c r="EOG45" s="320"/>
      <c r="EOH45" s="321"/>
      <c r="EOI45" s="173"/>
      <c r="EOJ45" s="170"/>
      <c r="EOK45" s="170"/>
      <c r="EOL45" s="173"/>
      <c r="EOM45" s="324"/>
      <c r="EON45" s="321"/>
      <c r="EOO45" s="320"/>
      <c r="EOP45" s="321"/>
      <c r="EOQ45" s="173"/>
      <c r="EOR45" s="170"/>
      <c r="EOS45" s="170"/>
      <c r="EOT45" s="173"/>
      <c r="EOU45" s="324"/>
      <c r="EOV45" s="321"/>
      <c r="EOW45" s="320"/>
      <c r="EOX45" s="321"/>
      <c r="EOY45" s="173"/>
      <c r="EOZ45" s="170"/>
      <c r="EPA45" s="170"/>
      <c r="EPB45" s="173"/>
      <c r="EPC45" s="324"/>
      <c r="EPD45" s="321"/>
      <c r="EPE45" s="320"/>
      <c r="EPF45" s="321"/>
      <c r="EPG45" s="173"/>
      <c r="EPH45" s="170"/>
      <c r="EPI45" s="170"/>
      <c r="EPJ45" s="173"/>
      <c r="EPK45" s="324"/>
      <c r="EPL45" s="321"/>
      <c r="EPM45" s="320"/>
      <c r="EPN45" s="321"/>
      <c r="EPO45" s="173"/>
      <c r="EPP45" s="170"/>
      <c r="EPQ45" s="170"/>
      <c r="EPR45" s="173"/>
      <c r="EPS45" s="324"/>
      <c r="EPT45" s="321"/>
      <c r="EPU45" s="320"/>
      <c r="EPV45" s="321"/>
      <c r="EPW45" s="173"/>
      <c r="EPX45" s="170"/>
      <c r="EPY45" s="170"/>
      <c r="EPZ45" s="173"/>
      <c r="EQA45" s="324"/>
      <c r="EQB45" s="321"/>
      <c r="EQC45" s="320"/>
      <c r="EQD45" s="321"/>
      <c r="EQE45" s="173"/>
      <c r="EQF45" s="170"/>
      <c r="EQG45" s="170"/>
      <c r="EQH45" s="173"/>
      <c r="EQI45" s="324"/>
      <c r="EQJ45" s="321"/>
      <c r="EQK45" s="320"/>
      <c r="EQL45" s="321"/>
      <c r="EQM45" s="173"/>
      <c r="EQN45" s="170"/>
      <c r="EQO45" s="170"/>
      <c r="EQP45" s="173"/>
      <c r="EQQ45" s="324"/>
      <c r="EQR45" s="321"/>
      <c r="EQS45" s="320"/>
      <c r="EQT45" s="321"/>
      <c r="EQU45" s="173"/>
      <c r="EQV45" s="170"/>
      <c r="EQW45" s="170"/>
      <c r="EQX45" s="173"/>
      <c r="EQY45" s="324"/>
      <c r="EQZ45" s="321"/>
      <c r="ERA45" s="320"/>
      <c r="ERB45" s="321"/>
      <c r="ERC45" s="173"/>
      <c r="ERD45" s="170"/>
      <c r="ERE45" s="170"/>
      <c r="ERF45" s="173"/>
      <c r="ERG45" s="324"/>
      <c r="ERH45" s="321"/>
      <c r="ERI45" s="320"/>
      <c r="ERJ45" s="321"/>
      <c r="ERK45" s="173"/>
      <c r="ERL45" s="170"/>
      <c r="ERM45" s="170"/>
      <c r="ERN45" s="173"/>
      <c r="ERO45" s="324"/>
      <c r="ERP45" s="321"/>
      <c r="ERQ45" s="320"/>
      <c r="ERR45" s="321"/>
      <c r="ERS45" s="173"/>
      <c r="ERT45" s="170"/>
      <c r="ERU45" s="170"/>
      <c r="ERV45" s="173"/>
      <c r="ERW45" s="324"/>
      <c r="ERX45" s="321"/>
      <c r="ERY45" s="320"/>
      <c r="ERZ45" s="321"/>
      <c r="ESA45" s="173"/>
      <c r="ESB45" s="170"/>
      <c r="ESC45" s="170"/>
      <c r="ESD45" s="173"/>
      <c r="ESE45" s="324"/>
      <c r="ESF45" s="321"/>
      <c r="ESG45" s="320"/>
      <c r="ESH45" s="321"/>
      <c r="ESI45" s="173"/>
      <c r="ESJ45" s="170"/>
      <c r="ESK45" s="170"/>
      <c r="ESL45" s="173"/>
      <c r="ESM45" s="324"/>
      <c r="ESN45" s="321"/>
      <c r="ESO45" s="320"/>
      <c r="ESP45" s="321"/>
      <c r="ESQ45" s="173"/>
      <c r="ESR45" s="170"/>
      <c r="ESS45" s="170"/>
      <c r="EST45" s="173"/>
      <c r="ESU45" s="324"/>
      <c r="ESV45" s="321"/>
      <c r="ESW45" s="320"/>
      <c r="ESX45" s="321"/>
      <c r="ESY45" s="173"/>
      <c r="ESZ45" s="170"/>
      <c r="ETA45" s="170"/>
      <c r="ETB45" s="173"/>
      <c r="ETC45" s="324"/>
      <c r="ETD45" s="321"/>
      <c r="ETE45" s="320"/>
      <c r="ETF45" s="321"/>
      <c r="ETG45" s="173"/>
      <c r="ETH45" s="170"/>
      <c r="ETI45" s="170"/>
      <c r="ETJ45" s="173"/>
      <c r="ETK45" s="324"/>
      <c r="ETL45" s="321"/>
      <c r="ETM45" s="320"/>
      <c r="ETN45" s="321"/>
      <c r="ETO45" s="173"/>
      <c r="ETP45" s="170"/>
      <c r="ETQ45" s="170"/>
      <c r="ETR45" s="173"/>
      <c r="ETS45" s="324"/>
      <c r="ETT45" s="321"/>
      <c r="ETU45" s="320"/>
      <c r="ETV45" s="321"/>
      <c r="ETW45" s="173"/>
      <c r="ETX45" s="170"/>
      <c r="ETY45" s="170"/>
      <c r="ETZ45" s="173"/>
      <c r="EUA45" s="324"/>
      <c r="EUB45" s="321"/>
      <c r="EUC45" s="320"/>
      <c r="EUD45" s="321"/>
      <c r="EUE45" s="173"/>
      <c r="EUF45" s="170"/>
      <c r="EUG45" s="170"/>
      <c r="EUH45" s="173"/>
      <c r="EUI45" s="324"/>
      <c r="EUJ45" s="321"/>
      <c r="EUK45" s="320"/>
      <c r="EUL45" s="321"/>
      <c r="EUM45" s="173"/>
      <c r="EUN45" s="170"/>
      <c r="EUO45" s="170"/>
      <c r="EUP45" s="173"/>
      <c r="EUQ45" s="324"/>
      <c r="EUR45" s="321"/>
      <c r="EUS45" s="320"/>
      <c r="EUT45" s="321"/>
      <c r="EUU45" s="173"/>
      <c r="EUV45" s="170"/>
      <c r="EUW45" s="170"/>
      <c r="EUX45" s="173"/>
      <c r="EUY45" s="324"/>
      <c r="EUZ45" s="321"/>
      <c r="EVA45" s="320"/>
      <c r="EVB45" s="321"/>
      <c r="EVC45" s="173"/>
      <c r="EVD45" s="170"/>
      <c r="EVE45" s="170"/>
      <c r="EVF45" s="173"/>
      <c r="EVG45" s="324"/>
      <c r="EVH45" s="321"/>
      <c r="EVI45" s="320"/>
      <c r="EVJ45" s="321"/>
      <c r="EVK45" s="173"/>
      <c r="EVL45" s="170"/>
      <c r="EVM45" s="170"/>
      <c r="EVN45" s="173"/>
      <c r="EVO45" s="324"/>
      <c r="EVP45" s="321"/>
      <c r="EVQ45" s="320"/>
      <c r="EVR45" s="321"/>
      <c r="EVS45" s="173"/>
      <c r="EVT45" s="170"/>
      <c r="EVU45" s="170"/>
      <c r="EVV45" s="173"/>
      <c r="EVW45" s="324"/>
      <c r="EVX45" s="321"/>
      <c r="EVY45" s="320"/>
      <c r="EVZ45" s="321"/>
      <c r="EWA45" s="173"/>
      <c r="EWB45" s="170"/>
      <c r="EWC45" s="170"/>
      <c r="EWD45" s="173"/>
      <c r="EWE45" s="324"/>
      <c r="EWF45" s="321"/>
      <c r="EWG45" s="320"/>
      <c r="EWH45" s="321"/>
      <c r="EWI45" s="173"/>
      <c r="EWJ45" s="170"/>
      <c r="EWK45" s="170"/>
      <c r="EWL45" s="173"/>
      <c r="EWM45" s="324"/>
      <c r="EWN45" s="321"/>
      <c r="EWO45" s="320"/>
      <c r="EWP45" s="321"/>
      <c r="EWQ45" s="173"/>
      <c r="EWR45" s="170"/>
      <c r="EWS45" s="170"/>
      <c r="EWT45" s="173"/>
      <c r="EWU45" s="324"/>
      <c r="EWV45" s="321"/>
      <c r="EWW45" s="320"/>
      <c r="EWX45" s="321"/>
      <c r="EWY45" s="173"/>
      <c r="EWZ45" s="170"/>
      <c r="EXA45" s="170"/>
      <c r="EXB45" s="173"/>
      <c r="EXC45" s="324"/>
      <c r="EXD45" s="321"/>
      <c r="EXE45" s="320"/>
      <c r="EXF45" s="321"/>
      <c r="EXG45" s="173"/>
      <c r="EXH45" s="170"/>
      <c r="EXI45" s="170"/>
      <c r="EXJ45" s="173"/>
      <c r="EXK45" s="324"/>
      <c r="EXL45" s="321"/>
      <c r="EXM45" s="320"/>
      <c r="EXN45" s="321"/>
      <c r="EXO45" s="173"/>
      <c r="EXP45" s="170"/>
      <c r="EXQ45" s="170"/>
      <c r="EXR45" s="173"/>
      <c r="EXS45" s="324"/>
      <c r="EXT45" s="321"/>
      <c r="EXU45" s="320"/>
      <c r="EXV45" s="321"/>
      <c r="EXW45" s="173"/>
      <c r="EXX45" s="170"/>
      <c r="EXY45" s="170"/>
      <c r="EXZ45" s="173"/>
      <c r="EYA45" s="324"/>
      <c r="EYB45" s="321"/>
      <c r="EYC45" s="320"/>
      <c r="EYD45" s="321"/>
      <c r="EYE45" s="173"/>
      <c r="EYF45" s="170"/>
      <c r="EYG45" s="170"/>
      <c r="EYH45" s="173"/>
      <c r="EYI45" s="324"/>
      <c r="EYJ45" s="321"/>
      <c r="EYK45" s="320"/>
      <c r="EYL45" s="321"/>
      <c r="EYM45" s="173"/>
      <c r="EYN45" s="170"/>
      <c r="EYO45" s="170"/>
      <c r="EYP45" s="173"/>
      <c r="EYQ45" s="324"/>
      <c r="EYR45" s="321"/>
      <c r="EYS45" s="320"/>
      <c r="EYT45" s="321"/>
      <c r="EYU45" s="173"/>
      <c r="EYV45" s="170"/>
      <c r="EYW45" s="170"/>
      <c r="EYX45" s="173"/>
      <c r="EYY45" s="324"/>
      <c r="EYZ45" s="321"/>
      <c r="EZA45" s="320"/>
      <c r="EZB45" s="321"/>
      <c r="EZC45" s="173"/>
      <c r="EZD45" s="170"/>
      <c r="EZE45" s="170"/>
      <c r="EZF45" s="173"/>
      <c r="EZG45" s="324"/>
      <c r="EZH45" s="321"/>
      <c r="EZI45" s="320"/>
      <c r="EZJ45" s="321"/>
      <c r="EZK45" s="173"/>
      <c r="EZL45" s="170"/>
      <c r="EZM45" s="170"/>
      <c r="EZN45" s="173"/>
      <c r="EZO45" s="324"/>
      <c r="EZP45" s="321"/>
      <c r="EZQ45" s="320"/>
      <c r="EZR45" s="321"/>
      <c r="EZS45" s="173"/>
      <c r="EZT45" s="170"/>
      <c r="EZU45" s="170"/>
      <c r="EZV45" s="173"/>
      <c r="EZW45" s="324"/>
      <c r="EZX45" s="321"/>
      <c r="EZY45" s="320"/>
      <c r="EZZ45" s="321"/>
      <c r="FAA45" s="173"/>
      <c r="FAB45" s="170"/>
      <c r="FAC45" s="170"/>
      <c r="FAD45" s="173"/>
      <c r="FAE45" s="324"/>
      <c r="FAF45" s="321"/>
      <c r="FAG45" s="320"/>
      <c r="FAH45" s="321"/>
      <c r="FAI45" s="173"/>
      <c r="FAJ45" s="170"/>
      <c r="FAK45" s="170"/>
      <c r="FAL45" s="173"/>
      <c r="FAM45" s="324"/>
      <c r="FAN45" s="321"/>
      <c r="FAO45" s="320"/>
      <c r="FAP45" s="321"/>
      <c r="FAQ45" s="173"/>
      <c r="FAR45" s="170"/>
      <c r="FAS45" s="170"/>
      <c r="FAT45" s="173"/>
      <c r="FAU45" s="324"/>
      <c r="FAV45" s="321"/>
      <c r="FAW45" s="320"/>
      <c r="FAX45" s="321"/>
      <c r="FAY45" s="173"/>
      <c r="FAZ45" s="170"/>
      <c r="FBA45" s="170"/>
      <c r="FBB45" s="173"/>
      <c r="FBC45" s="324"/>
      <c r="FBD45" s="321"/>
      <c r="FBE45" s="320"/>
      <c r="FBF45" s="321"/>
      <c r="FBG45" s="173"/>
      <c r="FBH45" s="170"/>
      <c r="FBI45" s="170"/>
      <c r="FBJ45" s="173"/>
      <c r="FBK45" s="324"/>
      <c r="FBL45" s="321"/>
      <c r="FBM45" s="320"/>
      <c r="FBN45" s="321"/>
      <c r="FBO45" s="173"/>
      <c r="FBP45" s="170"/>
      <c r="FBQ45" s="170"/>
      <c r="FBR45" s="173"/>
      <c r="FBS45" s="324"/>
      <c r="FBT45" s="321"/>
      <c r="FBU45" s="320"/>
      <c r="FBV45" s="321"/>
      <c r="FBW45" s="173"/>
      <c r="FBX45" s="170"/>
      <c r="FBY45" s="170"/>
      <c r="FBZ45" s="173"/>
      <c r="FCA45" s="324"/>
      <c r="FCB45" s="321"/>
      <c r="FCC45" s="320"/>
      <c r="FCD45" s="321"/>
      <c r="FCE45" s="173"/>
      <c r="FCF45" s="170"/>
      <c r="FCG45" s="170"/>
      <c r="FCH45" s="173"/>
      <c r="FCI45" s="324"/>
      <c r="FCJ45" s="321"/>
      <c r="FCK45" s="320"/>
      <c r="FCL45" s="321"/>
      <c r="FCM45" s="173"/>
      <c r="FCN45" s="170"/>
      <c r="FCO45" s="170"/>
      <c r="FCP45" s="173"/>
      <c r="FCQ45" s="324"/>
      <c r="FCR45" s="321"/>
      <c r="FCS45" s="320"/>
      <c r="FCT45" s="321"/>
      <c r="FCU45" s="173"/>
      <c r="FCV45" s="170"/>
      <c r="FCW45" s="170"/>
      <c r="FCX45" s="173"/>
      <c r="FCY45" s="324"/>
      <c r="FCZ45" s="321"/>
      <c r="FDA45" s="320"/>
      <c r="FDB45" s="321"/>
      <c r="FDC45" s="173"/>
      <c r="FDD45" s="170"/>
      <c r="FDE45" s="170"/>
      <c r="FDF45" s="173"/>
      <c r="FDG45" s="324"/>
      <c r="FDH45" s="321"/>
      <c r="FDI45" s="320"/>
      <c r="FDJ45" s="321"/>
      <c r="FDK45" s="173"/>
      <c r="FDL45" s="170"/>
      <c r="FDM45" s="170"/>
      <c r="FDN45" s="173"/>
      <c r="FDO45" s="324"/>
      <c r="FDP45" s="321"/>
      <c r="FDQ45" s="320"/>
      <c r="FDR45" s="321"/>
      <c r="FDS45" s="173"/>
      <c r="FDT45" s="170"/>
      <c r="FDU45" s="170"/>
      <c r="FDV45" s="173"/>
      <c r="FDW45" s="324"/>
      <c r="FDX45" s="321"/>
      <c r="FDY45" s="320"/>
      <c r="FDZ45" s="321"/>
      <c r="FEA45" s="173"/>
      <c r="FEB45" s="170"/>
      <c r="FEC45" s="170"/>
      <c r="FED45" s="173"/>
      <c r="FEE45" s="324"/>
      <c r="FEF45" s="321"/>
      <c r="FEG45" s="320"/>
      <c r="FEH45" s="321"/>
      <c r="FEI45" s="173"/>
      <c r="FEJ45" s="170"/>
      <c r="FEK45" s="170"/>
      <c r="FEL45" s="173"/>
      <c r="FEM45" s="324"/>
      <c r="FEN45" s="321"/>
      <c r="FEO45" s="320"/>
      <c r="FEP45" s="321"/>
      <c r="FEQ45" s="173"/>
      <c r="FER45" s="170"/>
      <c r="FES45" s="170"/>
      <c r="FET45" s="173"/>
      <c r="FEU45" s="324"/>
      <c r="FEV45" s="321"/>
      <c r="FEW45" s="320"/>
      <c r="FEX45" s="321"/>
      <c r="FEY45" s="173"/>
      <c r="FEZ45" s="170"/>
      <c r="FFA45" s="170"/>
      <c r="FFB45" s="173"/>
      <c r="FFC45" s="324"/>
      <c r="FFD45" s="321"/>
      <c r="FFE45" s="320"/>
      <c r="FFF45" s="321"/>
      <c r="FFG45" s="173"/>
      <c r="FFH45" s="170"/>
      <c r="FFI45" s="170"/>
      <c r="FFJ45" s="173"/>
      <c r="FFK45" s="324"/>
      <c r="FFL45" s="321"/>
      <c r="FFM45" s="320"/>
      <c r="FFN45" s="321"/>
      <c r="FFO45" s="173"/>
      <c r="FFP45" s="170"/>
      <c r="FFQ45" s="170"/>
      <c r="FFR45" s="173"/>
      <c r="FFS45" s="324"/>
      <c r="FFT45" s="321"/>
      <c r="FFU45" s="320"/>
      <c r="FFV45" s="321"/>
      <c r="FFW45" s="173"/>
      <c r="FFX45" s="170"/>
      <c r="FFY45" s="170"/>
      <c r="FFZ45" s="173"/>
      <c r="FGA45" s="324"/>
      <c r="FGB45" s="321"/>
      <c r="FGC45" s="320"/>
      <c r="FGD45" s="321"/>
      <c r="FGE45" s="173"/>
      <c r="FGF45" s="170"/>
      <c r="FGG45" s="170"/>
      <c r="FGH45" s="173"/>
      <c r="FGI45" s="324"/>
      <c r="FGJ45" s="321"/>
      <c r="FGK45" s="320"/>
      <c r="FGL45" s="321"/>
      <c r="FGM45" s="173"/>
      <c r="FGN45" s="170"/>
      <c r="FGO45" s="170"/>
      <c r="FGP45" s="173"/>
      <c r="FGQ45" s="324"/>
      <c r="FGR45" s="321"/>
      <c r="FGS45" s="320"/>
      <c r="FGT45" s="321"/>
      <c r="FGU45" s="173"/>
      <c r="FGV45" s="170"/>
      <c r="FGW45" s="170"/>
      <c r="FGX45" s="173"/>
      <c r="FGY45" s="324"/>
      <c r="FGZ45" s="321"/>
      <c r="FHA45" s="320"/>
      <c r="FHB45" s="321"/>
      <c r="FHC45" s="173"/>
      <c r="FHD45" s="170"/>
      <c r="FHE45" s="170"/>
      <c r="FHF45" s="173"/>
      <c r="FHG45" s="324"/>
      <c r="FHH45" s="321"/>
      <c r="FHI45" s="320"/>
      <c r="FHJ45" s="321"/>
      <c r="FHK45" s="173"/>
      <c r="FHL45" s="170"/>
      <c r="FHM45" s="170"/>
      <c r="FHN45" s="173"/>
      <c r="FHO45" s="324"/>
      <c r="FHP45" s="321"/>
      <c r="FHQ45" s="320"/>
      <c r="FHR45" s="321"/>
      <c r="FHS45" s="173"/>
      <c r="FHT45" s="170"/>
      <c r="FHU45" s="170"/>
      <c r="FHV45" s="173"/>
      <c r="FHW45" s="324"/>
      <c r="FHX45" s="321"/>
      <c r="FHY45" s="320"/>
      <c r="FHZ45" s="321"/>
      <c r="FIA45" s="173"/>
      <c r="FIB45" s="170"/>
      <c r="FIC45" s="170"/>
      <c r="FID45" s="173"/>
      <c r="FIE45" s="324"/>
      <c r="FIF45" s="321"/>
      <c r="FIG45" s="320"/>
      <c r="FIH45" s="321"/>
      <c r="FII45" s="173"/>
      <c r="FIJ45" s="170"/>
      <c r="FIK45" s="170"/>
      <c r="FIL45" s="173"/>
      <c r="FIM45" s="324"/>
      <c r="FIN45" s="321"/>
      <c r="FIO45" s="320"/>
      <c r="FIP45" s="321"/>
      <c r="FIQ45" s="173"/>
      <c r="FIR45" s="170"/>
      <c r="FIS45" s="170"/>
      <c r="FIT45" s="173"/>
      <c r="FIU45" s="324"/>
      <c r="FIV45" s="321"/>
      <c r="FIW45" s="320"/>
      <c r="FIX45" s="321"/>
      <c r="FIY45" s="173"/>
      <c r="FIZ45" s="170"/>
      <c r="FJA45" s="170"/>
      <c r="FJB45" s="173"/>
      <c r="FJC45" s="324"/>
      <c r="FJD45" s="321"/>
      <c r="FJE45" s="320"/>
      <c r="FJF45" s="321"/>
      <c r="FJG45" s="173"/>
      <c r="FJH45" s="170"/>
      <c r="FJI45" s="170"/>
      <c r="FJJ45" s="173"/>
      <c r="FJK45" s="324"/>
      <c r="FJL45" s="321"/>
      <c r="FJM45" s="320"/>
      <c r="FJN45" s="321"/>
      <c r="FJO45" s="173"/>
      <c r="FJP45" s="170"/>
      <c r="FJQ45" s="170"/>
      <c r="FJR45" s="173"/>
      <c r="FJS45" s="324"/>
      <c r="FJT45" s="321"/>
      <c r="FJU45" s="320"/>
      <c r="FJV45" s="321"/>
      <c r="FJW45" s="173"/>
      <c r="FJX45" s="170"/>
      <c r="FJY45" s="170"/>
      <c r="FJZ45" s="173"/>
      <c r="FKA45" s="324"/>
      <c r="FKB45" s="321"/>
      <c r="FKC45" s="320"/>
      <c r="FKD45" s="321"/>
      <c r="FKE45" s="173"/>
      <c r="FKF45" s="170"/>
      <c r="FKG45" s="170"/>
      <c r="FKH45" s="173"/>
      <c r="FKI45" s="324"/>
      <c r="FKJ45" s="321"/>
      <c r="FKK45" s="320"/>
      <c r="FKL45" s="321"/>
      <c r="FKM45" s="173"/>
      <c r="FKN45" s="170"/>
      <c r="FKO45" s="170"/>
      <c r="FKP45" s="173"/>
      <c r="FKQ45" s="324"/>
      <c r="FKR45" s="321"/>
      <c r="FKS45" s="320"/>
      <c r="FKT45" s="321"/>
      <c r="FKU45" s="173"/>
      <c r="FKV45" s="170"/>
      <c r="FKW45" s="170"/>
      <c r="FKX45" s="173"/>
      <c r="FKY45" s="324"/>
      <c r="FKZ45" s="321"/>
      <c r="FLA45" s="320"/>
      <c r="FLB45" s="321"/>
      <c r="FLC45" s="173"/>
      <c r="FLD45" s="170"/>
      <c r="FLE45" s="170"/>
      <c r="FLF45" s="173"/>
      <c r="FLG45" s="324"/>
      <c r="FLH45" s="321"/>
      <c r="FLI45" s="320"/>
      <c r="FLJ45" s="321"/>
      <c r="FLK45" s="173"/>
      <c r="FLL45" s="170"/>
      <c r="FLM45" s="170"/>
      <c r="FLN45" s="173"/>
      <c r="FLO45" s="324"/>
      <c r="FLP45" s="321"/>
      <c r="FLQ45" s="320"/>
      <c r="FLR45" s="321"/>
      <c r="FLS45" s="173"/>
      <c r="FLT45" s="170"/>
      <c r="FLU45" s="170"/>
      <c r="FLV45" s="173"/>
      <c r="FLW45" s="324"/>
      <c r="FLX45" s="321"/>
      <c r="FLY45" s="320"/>
      <c r="FLZ45" s="321"/>
      <c r="FMA45" s="173"/>
      <c r="FMB45" s="170"/>
      <c r="FMC45" s="170"/>
      <c r="FMD45" s="173"/>
      <c r="FME45" s="324"/>
      <c r="FMF45" s="321"/>
      <c r="FMG45" s="320"/>
      <c r="FMH45" s="321"/>
      <c r="FMI45" s="173"/>
      <c r="FMJ45" s="170"/>
      <c r="FMK45" s="170"/>
      <c r="FML45" s="173"/>
      <c r="FMM45" s="324"/>
      <c r="FMN45" s="321"/>
      <c r="FMO45" s="320"/>
      <c r="FMP45" s="321"/>
      <c r="FMQ45" s="173"/>
      <c r="FMR45" s="170"/>
      <c r="FMS45" s="170"/>
      <c r="FMT45" s="173"/>
      <c r="FMU45" s="324"/>
      <c r="FMV45" s="321"/>
      <c r="FMW45" s="320"/>
      <c r="FMX45" s="321"/>
      <c r="FMY45" s="173"/>
      <c r="FMZ45" s="170"/>
      <c r="FNA45" s="170"/>
      <c r="FNB45" s="173"/>
      <c r="FNC45" s="324"/>
      <c r="FND45" s="321"/>
      <c r="FNE45" s="320"/>
      <c r="FNF45" s="321"/>
      <c r="FNG45" s="173"/>
      <c r="FNH45" s="170"/>
      <c r="FNI45" s="170"/>
      <c r="FNJ45" s="173"/>
      <c r="FNK45" s="324"/>
      <c r="FNL45" s="321"/>
      <c r="FNM45" s="320"/>
      <c r="FNN45" s="321"/>
      <c r="FNO45" s="173"/>
      <c r="FNP45" s="170"/>
      <c r="FNQ45" s="170"/>
      <c r="FNR45" s="173"/>
      <c r="FNS45" s="324"/>
      <c r="FNT45" s="321"/>
      <c r="FNU45" s="320"/>
      <c r="FNV45" s="321"/>
      <c r="FNW45" s="173"/>
      <c r="FNX45" s="170"/>
      <c r="FNY45" s="170"/>
      <c r="FNZ45" s="173"/>
      <c r="FOA45" s="324"/>
      <c r="FOB45" s="321"/>
      <c r="FOC45" s="320"/>
      <c r="FOD45" s="321"/>
      <c r="FOE45" s="173"/>
      <c r="FOF45" s="170"/>
      <c r="FOG45" s="170"/>
      <c r="FOH45" s="173"/>
      <c r="FOI45" s="324"/>
      <c r="FOJ45" s="321"/>
      <c r="FOK45" s="320"/>
      <c r="FOL45" s="321"/>
      <c r="FOM45" s="173"/>
      <c r="FON45" s="170"/>
      <c r="FOO45" s="170"/>
      <c r="FOP45" s="173"/>
      <c r="FOQ45" s="324"/>
      <c r="FOR45" s="321"/>
      <c r="FOS45" s="320"/>
      <c r="FOT45" s="321"/>
      <c r="FOU45" s="173"/>
      <c r="FOV45" s="170"/>
      <c r="FOW45" s="170"/>
      <c r="FOX45" s="173"/>
      <c r="FOY45" s="324"/>
      <c r="FOZ45" s="321"/>
      <c r="FPA45" s="320"/>
      <c r="FPB45" s="321"/>
      <c r="FPC45" s="173"/>
      <c r="FPD45" s="170"/>
      <c r="FPE45" s="170"/>
      <c r="FPF45" s="173"/>
      <c r="FPG45" s="324"/>
      <c r="FPH45" s="321"/>
      <c r="FPI45" s="320"/>
      <c r="FPJ45" s="321"/>
      <c r="FPK45" s="173"/>
      <c r="FPL45" s="170"/>
      <c r="FPM45" s="170"/>
      <c r="FPN45" s="173"/>
      <c r="FPO45" s="324"/>
      <c r="FPP45" s="321"/>
      <c r="FPQ45" s="320"/>
      <c r="FPR45" s="321"/>
      <c r="FPS45" s="173"/>
      <c r="FPT45" s="170"/>
      <c r="FPU45" s="170"/>
      <c r="FPV45" s="173"/>
      <c r="FPW45" s="324"/>
      <c r="FPX45" s="321"/>
      <c r="FPY45" s="320"/>
      <c r="FPZ45" s="321"/>
      <c r="FQA45" s="173"/>
      <c r="FQB45" s="170"/>
      <c r="FQC45" s="170"/>
      <c r="FQD45" s="173"/>
      <c r="FQE45" s="324"/>
      <c r="FQF45" s="321"/>
      <c r="FQG45" s="320"/>
      <c r="FQH45" s="321"/>
      <c r="FQI45" s="173"/>
      <c r="FQJ45" s="170"/>
      <c r="FQK45" s="170"/>
      <c r="FQL45" s="173"/>
      <c r="FQM45" s="324"/>
      <c r="FQN45" s="321"/>
      <c r="FQO45" s="320"/>
      <c r="FQP45" s="321"/>
      <c r="FQQ45" s="173"/>
      <c r="FQR45" s="170"/>
      <c r="FQS45" s="170"/>
      <c r="FQT45" s="173"/>
      <c r="FQU45" s="324"/>
      <c r="FQV45" s="321"/>
      <c r="FQW45" s="320"/>
      <c r="FQX45" s="321"/>
      <c r="FQY45" s="173"/>
      <c r="FQZ45" s="170"/>
      <c r="FRA45" s="170"/>
      <c r="FRB45" s="173"/>
      <c r="FRC45" s="324"/>
      <c r="FRD45" s="321"/>
      <c r="FRE45" s="320"/>
      <c r="FRF45" s="321"/>
      <c r="FRG45" s="173"/>
      <c r="FRH45" s="170"/>
      <c r="FRI45" s="170"/>
      <c r="FRJ45" s="173"/>
      <c r="FRK45" s="324"/>
      <c r="FRL45" s="321"/>
      <c r="FRM45" s="320"/>
      <c r="FRN45" s="321"/>
      <c r="FRO45" s="173"/>
      <c r="FRP45" s="170"/>
      <c r="FRQ45" s="170"/>
      <c r="FRR45" s="173"/>
      <c r="FRS45" s="324"/>
      <c r="FRT45" s="321"/>
      <c r="FRU45" s="320"/>
      <c r="FRV45" s="321"/>
      <c r="FRW45" s="173"/>
      <c r="FRX45" s="170"/>
      <c r="FRY45" s="170"/>
      <c r="FRZ45" s="173"/>
      <c r="FSA45" s="324"/>
      <c r="FSB45" s="321"/>
      <c r="FSC45" s="320"/>
      <c r="FSD45" s="321"/>
      <c r="FSE45" s="173"/>
      <c r="FSF45" s="170"/>
      <c r="FSG45" s="170"/>
      <c r="FSH45" s="173"/>
      <c r="FSI45" s="324"/>
      <c r="FSJ45" s="321"/>
      <c r="FSK45" s="320"/>
      <c r="FSL45" s="321"/>
      <c r="FSM45" s="173"/>
      <c r="FSN45" s="170"/>
      <c r="FSO45" s="170"/>
      <c r="FSP45" s="173"/>
      <c r="FSQ45" s="324"/>
      <c r="FSR45" s="321"/>
      <c r="FSS45" s="320"/>
      <c r="FST45" s="321"/>
      <c r="FSU45" s="173"/>
      <c r="FSV45" s="170"/>
      <c r="FSW45" s="170"/>
      <c r="FSX45" s="173"/>
      <c r="FSY45" s="324"/>
      <c r="FSZ45" s="321"/>
      <c r="FTA45" s="320"/>
      <c r="FTB45" s="321"/>
      <c r="FTC45" s="173"/>
      <c r="FTD45" s="170"/>
      <c r="FTE45" s="170"/>
      <c r="FTF45" s="173"/>
      <c r="FTG45" s="324"/>
      <c r="FTH45" s="321"/>
      <c r="FTI45" s="320"/>
      <c r="FTJ45" s="321"/>
      <c r="FTK45" s="173"/>
      <c r="FTL45" s="170"/>
      <c r="FTM45" s="170"/>
      <c r="FTN45" s="173"/>
      <c r="FTO45" s="324"/>
      <c r="FTP45" s="321"/>
      <c r="FTQ45" s="320"/>
      <c r="FTR45" s="321"/>
      <c r="FTS45" s="173"/>
      <c r="FTT45" s="170"/>
      <c r="FTU45" s="170"/>
      <c r="FTV45" s="173"/>
      <c r="FTW45" s="324"/>
      <c r="FTX45" s="321"/>
      <c r="FTY45" s="320"/>
      <c r="FTZ45" s="321"/>
      <c r="FUA45" s="173"/>
      <c r="FUB45" s="170"/>
      <c r="FUC45" s="170"/>
      <c r="FUD45" s="173"/>
      <c r="FUE45" s="324"/>
      <c r="FUF45" s="321"/>
      <c r="FUG45" s="320"/>
      <c r="FUH45" s="321"/>
      <c r="FUI45" s="173"/>
      <c r="FUJ45" s="170"/>
      <c r="FUK45" s="170"/>
      <c r="FUL45" s="173"/>
      <c r="FUM45" s="324"/>
      <c r="FUN45" s="321"/>
      <c r="FUO45" s="320"/>
      <c r="FUP45" s="321"/>
      <c r="FUQ45" s="173"/>
      <c r="FUR45" s="170"/>
      <c r="FUS45" s="170"/>
      <c r="FUT45" s="173"/>
      <c r="FUU45" s="324"/>
      <c r="FUV45" s="321"/>
      <c r="FUW45" s="320"/>
      <c r="FUX45" s="321"/>
      <c r="FUY45" s="173"/>
      <c r="FUZ45" s="170"/>
      <c r="FVA45" s="170"/>
      <c r="FVB45" s="173"/>
      <c r="FVC45" s="324"/>
      <c r="FVD45" s="321"/>
      <c r="FVE45" s="320"/>
      <c r="FVF45" s="321"/>
      <c r="FVG45" s="173"/>
      <c r="FVH45" s="170"/>
      <c r="FVI45" s="170"/>
      <c r="FVJ45" s="173"/>
      <c r="FVK45" s="324"/>
      <c r="FVL45" s="321"/>
      <c r="FVM45" s="320"/>
      <c r="FVN45" s="321"/>
      <c r="FVO45" s="173"/>
      <c r="FVP45" s="170"/>
      <c r="FVQ45" s="170"/>
      <c r="FVR45" s="173"/>
      <c r="FVS45" s="324"/>
      <c r="FVT45" s="321"/>
      <c r="FVU45" s="320"/>
      <c r="FVV45" s="321"/>
      <c r="FVW45" s="173"/>
      <c r="FVX45" s="170"/>
      <c r="FVY45" s="170"/>
      <c r="FVZ45" s="173"/>
      <c r="FWA45" s="324"/>
      <c r="FWB45" s="321"/>
      <c r="FWC45" s="320"/>
      <c r="FWD45" s="321"/>
      <c r="FWE45" s="173"/>
      <c r="FWF45" s="170"/>
      <c r="FWG45" s="170"/>
      <c r="FWH45" s="173"/>
      <c r="FWI45" s="324"/>
      <c r="FWJ45" s="321"/>
      <c r="FWK45" s="320"/>
      <c r="FWL45" s="321"/>
      <c r="FWM45" s="173"/>
      <c r="FWN45" s="170"/>
      <c r="FWO45" s="170"/>
      <c r="FWP45" s="173"/>
      <c r="FWQ45" s="324"/>
      <c r="FWR45" s="321"/>
      <c r="FWS45" s="320"/>
      <c r="FWT45" s="321"/>
      <c r="FWU45" s="173"/>
      <c r="FWV45" s="170"/>
      <c r="FWW45" s="170"/>
      <c r="FWX45" s="173"/>
      <c r="FWY45" s="324"/>
      <c r="FWZ45" s="321"/>
      <c r="FXA45" s="320"/>
      <c r="FXB45" s="321"/>
      <c r="FXC45" s="173"/>
      <c r="FXD45" s="170"/>
      <c r="FXE45" s="170"/>
      <c r="FXF45" s="173"/>
      <c r="FXG45" s="324"/>
      <c r="FXH45" s="321"/>
      <c r="FXI45" s="320"/>
      <c r="FXJ45" s="321"/>
      <c r="FXK45" s="173"/>
      <c r="FXL45" s="170"/>
      <c r="FXM45" s="170"/>
      <c r="FXN45" s="173"/>
      <c r="FXO45" s="324"/>
      <c r="FXP45" s="321"/>
      <c r="FXQ45" s="320"/>
      <c r="FXR45" s="321"/>
      <c r="FXS45" s="173"/>
      <c r="FXT45" s="170"/>
      <c r="FXU45" s="170"/>
      <c r="FXV45" s="173"/>
      <c r="FXW45" s="324"/>
      <c r="FXX45" s="321"/>
      <c r="FXY45" s="320"/>
      <c r="FXZ45" s="321"/>
      <c r="FYA45" s="173"/>
      <c r="FYB45" s="170"/>
      <c r="FYC45" s="170"/>
      <c r="FYD45" s="173"/>
      <c r="FYE45" s="324"/>
      <c r="FYF45" s="321"/>
      <c r="FYG45" s="320"/>
      <c r="FYH45" s="321"/>
      <c r="FYI45" s="173"/>
      <c r="FYJ45" s="170"/>
      <c r="FYK45" s="170"/>
      <c r="FYL45" s="173"/>
      <c r="FYM45" s="324"/>
      <c r="FYN45" s="321"/>
      <c r="FYO45" s="320"/>
      <c r="FYP45" s="321"/>
      <c r="FYQ45" s="173"/>
      <c r="FYR45" s="170"/>
      <c r="FYS45" s="170"/>
      <c r="FYT45" s="173"/>
      <c r="FYU45" s="324"/>
      <c r="FYV45" s="321"/>
      <c r="FYW45" s="320"/>
      <c r="FYX45" s="321"/>
      <c r="FYY45" s="173"/>
      <c r="FYZ45" s="170"/>
      <c r="FZA45" s="170"/>
      <c r="FZB45" s="173"/>
      <c r="FZC45" s="324"/>
      <c r="FZD45" s="321"/>
      <c r="FZE45" s="320"/>
      <c r="FZF45" s="321"/>
      <c r="FZG45" s="173"/>
      <c r="FZH45" s="170"/>
      <c r="FZI45" s="170"/>
      <c r="FZJ45" s="173"/>
      <c r="FZK45" s="324"/>
      <c r="FZL45" s="321"/>
      <c r="FZM45" s="320"/>
      <c r="FZN45" s="321"/>
      <c r="FZO45" s="173"/>
      <c r="FZP45" s="170"/>
      <c r="FZQ45" s="170"/>
      <c r="FZR45" s="173"/>
      <c r="FZS45" s="324"/>
      <c r="FZT45" s="321"/>
      <c r="FZU45" s="320"/>
      <c r="FZV45" s="321"/>
      <c r="FZW45" s="173"/>
      <c r="FZX45" s="170"/>
      <c r="FZY45" s="170"/>
      <c r="FZZ45" s="173"/>
      <c r="GAA45" s="324"/>
      <c r="GAB45" s="321"/>
      <c r="GAC45" s="320"/>
      <c r="GAD45" s="321"/>
      <c r="GAE45" s="173"/>
      <c r="GAF45" s="170"/>
      <c r="GAG45" s="170"/>
      <c r="GAH45" s="173"/>
      <c r="GAI45" s="324"/>
      <c r="GAJ45" s="321"/>
      <c r="GAK45" s="320"/>
      <c r="GAL45" s="321"/>
      <c r="GAM45" s="173"/>
      <c r="GAN45" s="170"/>
      <c r="GAO45" s="170"/>
      <c r="GAP45" s="173"/>
      <c r="GAQ45" s="324"/>
      <c r="GAR45" s="321"/>
      <c r="GAS45" s="320"/>
      <c r="GAT45" s="321"/>
      <c r="GAU45" s="173"/>
      <c r="GAV45" s="170"/>
      <c r="GAW45" s="170"/>
      <c r="GAX45" s="173"/>
      <c r="GAY45" s="324"/>
      <c r="GAZ45" s="321"/>
      <c r="GBA45" s="320"/>
      <c r="GBB45" s="321"/>
      <c r="GBC45" s="173"/>
      <c r="GBD45" s="170"/>
      <c r="GBE45" s="170"/>
      <c r="GBF45" s="173"/>
      <c r="GBG45" s="324"/>
      <c r="GBH45" s="321"/>
      <c r="GBI45" s="320"/>
      <c r="GBJ45" s="321"/>
      <c r="GBK45" s="173"/>
      <c r="GBL45" s="170"/>
      <c r="GBM45" s="170"/>
      <c r="GBN45" s="173"/>
      <c r="GBO45" s="324"/>
      <c r="GBP45" s="321"/>
      <c r="GBQ45" s="320"/>
      <c r="GBR45" s="321"/>
      <c r="GBS45" s="173"/>
      <c r="GBT45" s="170"/>
      <c r="GBU45" s="170"/>
      <c r="GBV45" s="173"/>
      <c r="GBW45" s="324"/>
      <c r="GBX45" s="321"/>
      <c r="GBY45" s="320"/>
      <c r="GBZ45" s="321"/>
      <c r="GCA45" s="173"/>
      <c r="GCB45" s="170"/>
      <c r="GCC45" s="170"/>
      <c r="GCD45" s="173"/>
      <c r="GCE45" s="324"/>
      <c r="GCF45" s="321"/>
      <c r="GCG45" s="320"/>
      <c r="GCH45" s="321"/>
      <c r="GCI45" s="173"/>
      <c r="GCJ45" s="170"/>
      <c r="GCK45" s="170"/>
      <c r="GCL45" s="173"/>
      <c r="GCM45" s="324"/>
      <c r="GCN45" s="321"/>
      <c r="GCO45" s="320"/>
      <c r="GCP45" s="321"/>
      <c r="GCQ45" s="173"/>
      <c r="GCR45" s="170"/>
      <c r="GCS45" s="170"/>
      <c r="GCT45" s="173"/>
      <c r="GCU45" s="324"/>
      <c r="GCV45" s="321"/>
      <c r="GCW45" s="320"/>
      <c r="GCX45" s="321"/>
      <c r="GCY45" s="173"/>
      <c r="GCZ45" s="170"/>
      <c r="GDA45" s="170"/>
      <c r="GDB45" s="173"/>
      <c r="GDC45" s="324"/>
      <c r="GDD45" s="321"/>
      <c r="GDE45" s="320"/>
      <c r="GDF45" s="321"/>
      <c r="GDG45" s="173"/>
      <c r="GDH45" s="170"/>
      <c r="GDI45" s="170"/>
      <c r="GDJ45" s="173"/>
      <c r="GDK45" s="324"/>
      <c r="GDL45" s="321"/>
      <c r="GDM45" s="320"/>
      <c r="GDN45" s="321"/>
      <c r="GDO45" s="173"/>
      <c r="GDP45" s="170"/>
      <c r="GDQ45" s="170"/>
      <c r="GDR45" s="173"/>
      <c r="GDS45" s="324"/>
      <c r="GDT45" s="321"/>
      <c r="GDU45" s="320"/>
      <c r="GDV45" s="321"/>
      <c r="GDW45" s="173"/>
      <c r="GDX45" s="170"/>
      <c r="GDY45" s="170"/>
      <c r="GDZ45" s="173"/>
      <c r="GEA45" s="324"/>
      <c r="GEB45" s="321"/>
      <c r="GEC45" s="320"/>
      <c r="GED45" s="321"/>
      <c r="GEE45" s="173"/>
      <c r="GEF45" s="170"/>
      <c r="GEG45" s="170"/>
      <c r="GEH45" s="173"/>
      <c r="GEI45" s="324"/>
      <c r="GEJ45" s="321"/>
      <c r="GEK45" s="320"/>
      <c r="GEL45" s="321"/>
      <c r="GEM45" s="173"/>
      <c r="GEN45" s="170"/>
      <c r="GEO45" s="170"/>
      <c r="GEP45" s="173"/>
      <c r="GEQ45" s="324"/>
      <c r="GER45" s="321"/>
      <c r="GES45" s="320"/>
      <c r="GET45" s="321"/>
      <c r="GEU45" s="173"/>
      <c r="GEV45" s="170"/>
      <c r="GEW45" s="170"/>
      <c r="GEX45" s="173"/>
      <c r="GEY45" s="324"/>
      <c r="GEZ45" s="321"/>
      <c r="GFA45" s="320"/>
      <c r="GFB45" s="321"/>
      <c r="GFC45" s="173"/>
      <c r="GFD45" s="170"/>
      <c r="GFE45" s="170"/>
      <c r="GFF45" s="173"/>
      <c r="GFG45" s="324"/>
      <c r="GFH45" s="321"/>
      <c r="GFI45" s="320"/>
      <c r="GFJ45" s="321"/>
      <c r="GFK45" s="173"/>
      <c r="GFL45" s="170"/>
      <c r="GFM45" s="170"/>
      <c r="GFN45" s="173"/>
      <c r="GFO45" s="324"/>
      <c r="GFP45" s="321"/>
      <c r="GFQ45" s="320"/>
      <c r="GFR45" s="321"/>
      <c r="GFS45" s="173"/>
      <c r="GFT45" s="170"/>
      <c r="GFU45" s="170"/>
      <c r="GFV45" s="173"/>
      <c r="GFW45" s="324"/>
      <c r="GFX45" s="321"/>
      <c r="GFY45" s="320"/>
      <c r="GFZ45" s="321"/>
      <c r="GGA45" s="173"/>
      <c r="GGB45" s="170"/>
      <c r="GGC45" s="170"/>
      <c r="GGD45" s="173"/>
      <c r="GGE45" s="324"/>
      <c r="GGF45" s="321"/>
      <c r="GGG45" s="320"/>
      <c r="GGH45" s="321"/>
      <c r="GGI45" s="173"/>
      <c r="GGJ45" s="170"/>
      <c r="GGK45" s="170"/>
      <c r="GGL45" s="173"/>
      <c r="GGM45" s="324"/>
      <c r="GGN45" s="321"/>
      <c r="GGO45" s="320"/>
      <c r="GGP45" s="321"/>
      <c r="GGQ45" s="173"/>
      <c r="GGR45" s="170"/>
      <c r="GGS45" s="170"/>
      <c r="GGT45" s="173"/>
      <c r="GGU45" s="324"/>
      <c r="GGV45" s="321"/>
      <c r="GGW45" s="320"/>
      <c r="GGX45" s="321"/>
      <c r="GGY45" s="173"/>
      <c r="GGZ45" s="170"/>
      <c r="GHA45" s="170"/>
      <c r="GHB45" s="173"/>
      <c r="GHC45" s="324"/>
      <c r="GHD45" s="321"/>
      <c r="GHE45" s="320"/>
      <c r="GHF45" s="321"/>
      <c r="GHG45" s="173"/>
      <c r="GHH45" s="170"/>
      <c r="GHI45" s="170"/>
      <c r="GHJ45" s="173"/>
      <c r="GHK45" s="324"/>
      <c r="GHL45" s="321"/>
      <c r="GHM45" s="320"/>
      <c r="GHN45" s="321"/>
      <c r="GHO45" s="173"/>
      <c r="GHP45" s="170"/>
      <c r="GHQ45" s="170"/>
      <c r="GHR45" s="173"/>
      <c r="GHS45" s="324"/>
      <c r="GHT45" s="321"/>
      <c r="GHU45" s="320"/>
      <c r="GHV45" s="321"/>
      <c r="GHW45" s="173"/>
      <c r="GHX45" s="170"/>
      <c r="GHY45" s="170"/>
      <c r="GHZ45" s="173"/>
      <c r="GIA45" s="324"/>
      <c r="GIB45" s="321"/>
      <c r="GIC45" s="320"/>
      <c r="GID45" s="321"/>
      <c r="GIE45" s="173"/>
      <c r="GIF45" s="170"/>
      <c r="GIG45" s="170"/>
      <c r="GIH45" s="173"/>
      <c r="GII45" s="324"/>
      <c r="GIJ45" s="321"/>
      <c r="GIK45" s="320"/>
      <c r="GIL45" s="321"/>
      <c r="GIM45" s="173"/>
      <c r="GIN45" s="170"/>
      <c r="GIO45" s="170"/>
      <c r="GIP45" s="173"/>
      <c r="GIQ45" s="324"/>
      <c r="GIR45" s="321"/>
      <c r="GIS45" s="320"/>
      <c r="GIT45" s="321"/>
      <c r="GIU45" s="173"/>
      <c r="GIV45" s="170"/>
      <c r="GIW45" s="170"/>
      <c r="GIX45" s="173"/>
      <c r="GIY45" s="324"/>
      <c r="GIZ45" s="321"/>
      <c r="GJA45" s="320"/>
      <c r="GJB45" s="321"/>
      <c r="GJC45" s="173"/>
      <c r="GJD45" s="170"/>
      <c r="GJE45" s="170"/>
      <c r="GJF45" s="173"/>
      <c r="GJG45" s="324"/>
      <c r="GJH45" s="321"/>
      <c r="GJI45" s="320"/>
      <c r="GJJ45" s="321"/>
      <c r="GJK45" s="173"/>
      <c r="GJL45" s="170"/>
      <c r="GJM45" s="170"/>
      <c r="GJN45" s="173"/>
      <c r="GJO45" s="324"/>
      <c r="GJP45" s="321"/>
      <c r="GJQ45" s="320"/>
      <c r="GJR45" s="321"/>
      <c r="GJS45" s="173"/>
      <c r="GJT45" s="170"/>
      <c r="GJU45" s="170"/>
      <c r="GJV45" s="173"/>
      <c r="GJW45" s="324"/>
      <c r="GJX45" s="321"/>
      <c r="GJY45" s="320"/>
      <c r="GJZ45" s="321"/>
      <c r="GKA45" s="173"/>
      <c r="GKB45" s="170"/>
      <c r="GKC45" s="170"/>
      <c r="GKD45" s="173"/>
      <c r="GKE45" s="324"/>
      <c r="GKF45" s="321"/>
      <c r="GKG45" s="320"/>
      <c r="GKH45" s="321"/>
      <c r="GKI45" s="173"/>
      <c r="GKJ45" s="170"/>
      <c r="GKK45" s="170"/>
      <c r="GKL45" s="173"/>
      <c r="GKM45" s="324"/>
      <c r="GKN45" s="321"/>
      <c r="GKO45" s="320"/>
      <c r="GKP45" s="321"/>
      <c r="GKQ45" s="173"/>
      <c r="GKR45" s="170"/>
      <c r="GKS45" s="170"/>
      <c r="GKT45" s="173"/>
      <c r="GKU45" s="324"/>
      <c r="GKV45" s="321"/>
      <c r="GKW45" s="320"/>
      <c r="GKX45" s="321"/>
      <c r="GKY45" s="173"/>
      <c r="GKZ45" s="170"/>
      <c r="GLA45" s="170"/>
      <c r="GLB45" s="173"/>
      <c r="GLC45" s="324"/>
      <c r="GLD45" s="321"/>
      <c r="GLE45" s="320"/>
      <c r="GLF45" s="321"/>
      <c r="GLG45" s="173"/>
      <c r="GLH45" s="170"/>
      <c r="GLI45" s="170"/>
      <c r="GLJ45" s="173"/>
      <c r="GLK45" s="324"/>
      <c r="GLL45" s="321"/>
      <c r="GLM45" s="320"/>
      <c r="GLN45" s="321"/>
      <c r="GLO45" s="173"/>
      <c r="GLP45" s="170"/>
      <c r="GLQ45" s="170"/>
      <c r="GLR45" s="173"/>
      <c r="GLS45" s="324"/>
      <c r="GLT45" s="321"/>
      <c r="GLU45" s="320"/>
      <c r="GLV45" s="321"/>
      <c r="GLW45" s="173"/>
      <c r="GLX45" s="170"/>
      <c r="GLY45" s="170"/>
      <c r="GLZ45" s="173"/>
      <c r="GMA45" s="324"/>
      <c r="GMB45" s="321"/>
      <c r="GMC45" s="320"/>
      <c r="GMD45" s="321"/>
      <c r="GME45" s="173"/>
      <c r="GMF45" s="170"/>
      <c r="GMG45" s="170"/>
      <c r="GMH45" s="173"/>
      <c r="GMI45" s="324"/>
      <c r="GMJ45" s="321"/>
      <c r="GMK45" s="320"/>
      <c r="GML45" s="321"/>
      <c r="GMM45" s="173"/>
      <c r="GMN45" s="170"/>
      <c r="GMO45" s="170"/>
      <c r="GMP45" s="173"/>
      <c r="GMQ45" s="324"/>
      <c r="GMR45" s="321"/>
      <c r="GMS45" s="320"/>
      <c r="GMT45" s="321"/>
      <c r="GMU45" s="173"/>
      <c r="GMV45" s="170"/>
      <c r="GMW45" s="170"/>
      <c r="GMX45" s="173"/>
      <c r="GMY45" s="324"/>
      <c r="GMZ45" s="321"/>
      <c r="GNA45" s="320"/>
      <c r="GNB45" s="321"/>
      <c r="GNC45" s="173"/>
      <c r="GND45" s="170"/>
      <c r="GNE45" s="170"/>
      <c r="GNF45" s="173"/>
      <c r="GNG45" s="324"/>
      <c r="GNH45" s="321"/>
      <c r="GNI45" s="320"/>
      <c r="GNJ45" s="321"/>
      <c r="GNK45" s="173"/>
      <c r="GNL45" s="170"/>
      <c r="GNM45" s="170"/>
      <c r="GNN45" s="173"/>
      <c r="GNO45" s="324"/>
      <c r="GNP45" s="321"/>
      <c r="GNQ45" s="320"/>
      <c r="GNR45" s="321"/>
      <c r="GNS45" s="173"/>
      <c r="GNT45" s="170"/>
      <c r="GNU45" s="170"/>
      <c r="GNV45" s="173"/>
      <c r="GNW45" s="324"/>
      <c r="GNX45" s="321"/>
      <c r="GNY45" s="320"/>
      <c r="GNZ45" s="321"/>
      <c r="GOA45" s="173"/>
      <c r="GOB45" s="170"/>
      <c r="GOC45" s="170"/>
      <c r="GOD45" s="173"/>
      <c r="GOE45" s="324"/>
      <c r="GOF45" s="321"/>
      <c r="GOG45" s="320"/>
      <c r="GOH45" s="321"/>
      <c r="GOI45" s="173"/>
      <c r="GOJ45" s="170"/>
      <c r="GOK45" s="170"/>
      <c r="GOL45" s="173"/>
      <c r="GOM45" s="324"/>
      <c r="GON45" s="321"/>
      <c r="GOO45" s="320"/>
      <c r="GOP45" s="321"/>
      <c r="GOQ45" s="173"/>
      <c r="GOR45" s="170"/>
      <c r="GOS45" s="170"/>
      <c r="GOT45" s="173"/>
      <c r="GOU45" s="324"/>
      <c r="GOV45" s="321"/>
      <c r="GOW45" s="320"/>
      <c r="GOX45" s="321"/>
      <c r="GOY45" s="173"/>
      <c r="GOZ45" s="170"/>
      <c r="GPA45" s="170"/>
      <c r="GPB45" s="173"/>
      <c r="GPC45" s="324"/>
      <c r="GPD45" s="321"/>
      <c r="GPE45" s="320"/>
      <c r="GPF45" s="321"/>
      <c r="GPG45" s="173"/>
      <c r="GPH45" s="170"/>
      <c r="GPI45" s="170"/>
      <c r="GPJ45" s="173"/>
      <c r="GPK45" s="324"/>
      <c r="GPL45" s="321"/>
      <c r="GPM45" s="320"/>
      <c r="GPN45" s="321"/>
      <c r="GPO45" s="173"/>
      <c r="GPP45" s="170"/>
      <c r="GPQ45" s="170"/>
      <c r="GPR45" s="173"/>
      <c r="GPS45" s="324"/>
      <c r="GPT45" s="321"/>
      <c r="GPU45" s="320"/>
      <c r="GPV45" s="321"/>
      <c r="GPW45" s="173"/>
      <c r="GPX45" s="170"/>
      <c r="GPY45" s="170"/>
      <c r="GPZ45" s="173"/>
      <c r="GQA45" s="324"/>
      <c r="GQB45" s="321"/>
      <c r="GQC45" s="320"/>
      <c r="GQD45" s="321"/>
      <c r="GQE45" s="173"/>
      <c r="GQF45" s="170"/>
      <c r="GQG45" s="170"/>
      <c r="GQH45" s="173"/>
      <c r="GQI45" s="324"/>
      <c r="GQJ45" s="321"/>
      <c r="GQK45" s="320"/>
      <c r="GQL45" s="321"/>
      <c r="GQM45" s="173"/>
      <c r="GQN45" s="170"/>
      <c r="GQO45" s="170"/>
      <c r="GQP45" s="173"/>
      <c r="GQQ45" s="324"/>
      <c r="GQR45" s="321"/>
      <c r="GQS45" s="320"/>
      <c r="GQT45" s="321"/>
      <c r="GQU45" s="173"/>
      <c r="GQV45" s="170"/>
      <c r="GQW45" s="170"/>
      <c r="GQX45" s="173"/>
      <c r="GQY45" s="324"/>
      <c r="GQZ45" s="321"/>
      <c r="GRA45" s="320"/>
      <c r="GRB45" s="321"/>
      <c r="GRC45" s="173"/>
      <c r="GRD45" s="170"/>
      <c r="GRE45" s="170"/>
      <c r="GRF45" s="173"/>
      <c r="GRG45" s="324"/>
      <c r="GRH45" s="321"/>
      <c r="GRI45" s="320"/>
      <c r="GRJ45" s="321"/>
      <c r="GRK45" s="173"/>
      <c r="GRL45" s="170"/>
      <c r="GRM45" s="170"/>
      <c r="GRN45" s="173"/>
      <c r="GRO45" s="324"/>
      <c r="GRP45" s="321"/>
      <c r="GRQ45" s="320"/>
      <c r="GRR45" s="321"/>
      <c r="GRS45" s="173"/>
      <c r="GRT45" s="170"/>
      <c r="GRU45" s="170"/>
      <c r="GRV45" s="173"/>
      <c r="GRW45" s="324"/>
      <c r="GRX45" s="321"/>
      <c r="GRY45" s="320"/>
      <c r="GRZ45" s="321"/>
      <c r="GSA45" s="173"/>
      <c r="GSB45" s="170"/>
      <c r="GSC45" s="170"/>
      <c r="GSD45" s="173"/>
      <c r="GSE45" s="324"/>
      <c r="GSF45" s="321"/>
      <c r="GSG45" s="320"/>
      <c r="GSH45" s="321"/>
      <c r="GSI45" s="173"/>
      <c r="GSJ45" s="170"/>
      <c r="GSK45" s="170"/>
      <c r="GSL45" s="173"/>
      <c r="GSM45" s="324"/>
      <c r="GSN45" s="321"/>
      <c r="GSO45" s="320"/>
      <c r="GSP45" s="321"/>
      <c r="GSQ45" s="173"/>
      <c r="GSR45" s="170"/>
      <c r="GSS45" s="170"/>
      <c r="GST45" s="173"/>
      <c r="GSU45" s="324"/>
      <c r="GSV45" s="321"/>
      <c r="GSW45" s="320"/>
      <c r="GSX45" s="321"/>
      <c r="GSY45" s="173"/>
      <c r="GSZ45" s="170"/>
      <c r="GTA45" s="170"/>
      <c r="GTB45" s="173"/>
      <c r="GTC45" s="324"/>
      <c r="GTD45" s="321"/>
      <c r="GTE45" s="320"/>
      <c r="GTF45" s="321"/>
      <c r="GTG45" s="173"/>
      <c r="GTH45" s="170"/>
      <c r="GTI45" s="170"/>
      <c r="GTJ45" s="173"/>
      <c r="GTK45" s="324"/>
      <c r="GTL45" s="321"/>
      <c r="GTM45" s="320"/>
      <c r="GTN45" s="321"/>
      <c r="GTO45" s="173"/>
      <c r="GTP45" s="170"/>
      <c r="GTQ45" s="170"/>
      <c r="GTR45" s="173"/>
      <c r="GTS45" s="324"/>
      <c r="GTT45" s="321"/>
      <c r="GTU45" s="320"/>
      <c r="GTV45" s="321"/>
      <c r="GTW45" s="173"/>
      <c r="GTX45" s="170"/>
      <c r="GTY45" s="170"/>
      <c r="GTZ45" s="173"/>
      <c r="GUA45" s="324"/>
      <c r="GUB45" s="321"/>
      <c r="GUC45" s="320"/>
      <c r="GUD45" s="321"/>
      <c r="GUE45" s="173"/>
      <c r="GUF45" s="170"/>
      <c r="GUG45" s="170"/>
      <c r="GUH45" s="173"/>
      <c r="GUI45" s="324"/>
      <c r="GUJ45" s="321"/>
      <c r="GUK45" s="320"/>
      <c r="GUL45" s="321"/>
      <c r="GUM45" s="173"/>
      <c r="GUN45" s="170"/>
      <c r="GUO45" s="170"/>
      <c r="GUP45" s="173"/>
      <c r="GUQ45" s="324"/>
      <c r="GUR45" s="321"/>
      <c r="GUS45" s="320"/>
      <c r="GUT45" s="321"/>
      <c r="GUU45" s="173"/>
      <c r="GUV45" s="170"/>
      <c r="GUW45" s="170"/>
      <c r="GUX45" s="173"/>
      <c r="GUY45" s="324"/>
      <c r="GUZ45" s="321"/>
      <c r="GVA45" s="320"/>
      <c r="GVB45" s="321"/>
      <c r="GVC45" s="173"/>
      <c r="GVD45" s="170"/>
      <c r="GVE45" s="170"/>
      <c r="GVF45" s="173"/>
      <c r="GVG45" s="324"/>
      <c r="GVH45" s="321"/>
      <c r="GVI45" s="320"/>
      <c r="GVJ45" s="321"/>
      <c r="GVK45" s="173"/>
      <c r="GVL45" s="170"/>
      <c r="GVM45" s="170"/>
      <c r="GVN45" s="173"/>
      <c r="GVO45" s="324"/>
      <c r="GVP45" s="321"/>
      <c r="GVQ45" s="320"/>
      <c r="GVR45" s="321"/>
      <c r="GVS45" s="173"/>
      <c r="GVT45" s="170"/>
      <c r="GVU45" s="170"/>
      <c r="GVV45" s="173"/>
      <c r="GVW45" s="324"/>
      <c r="GVX45" s="321"/>
      <c r="GVY45" s="320"/>
      <c r="GVZ45" s="321"/>
      <c r="GWA45" s="173"/>
      <c r="GWB45" s="170"/>
      <c r="GWC45" s="170"/>
      <c r="GWD45" s="173"/>
      <c r="GWE45" s="324"/>
      <c r="GWF45" s="321"/>
      <c r="GWG45" s="320"/>
      <c r="GWH45" s="321"/>
      <c r="GWI45" s="173"/>
      <c r="GWJ45" s="170"/>
      <c r="GWK45" s="170"/>
      <c r="GWL45" s="173"/>
      <c r="GWM45" s="324"/>
      <c r="GWN45" s="321"/>
      <c r="GWO45" s="320"/>
      <c r="GWP45" s="321"/>
      <c r="GWQ45" s="173"/>
      <c r="GWR45" s="170"/>
      <c r="GWS45" s="170"/>
      <c r="GWT45" s="173"/>
      <c r="GWU45" s="324"/>
      <c r="GWV45" s="321"/>
      <c r="GWW45" s="320"/>
      <c r="GWX45" s="321"/>
      <c r="GWY45" s="173"/>
      <c r="GWZ45" s="170"/>
      <c r="GXA45" s="170"/>
      <c r="GXB45" s="173"/>
      <c r="GXC45" s="324"/>
      <c r="GXD45" s="321"/>
      <c r="GXE45" s="320"/>
      <c r="GXF45" s="321"/>
      <c r="GXG45" s="173"/>
      <c r="GXH45" s="170"/>
      <c r="GXI45" s="170"/>
      <c r="GXJ45" s="173"/>
      <c r="GXK45" s="324"/>
      <c r="GXL45" s="321"/>
      <c r="GXM45" s="320"/>
      <c r="GXN45" s="321"/>
      <c r="GXO45" s="173"/>
      <c r="GXP45" s="170"/>
      <c r="GXQ45" s="170"/>
      <c r="GXR45" s="173"/>
      <c r="GXS45" s="324"/>
      <c r="GXT45" s="321"/>
      <c r="GXU45" s="320"/>
      <c r="GXV45" s="321"/>
      <c r="GXW45" s="173"/>
      <c r="GXX45" s="170"/>
      <c r="GXY45" s="170"/>
      <c r="GXZ45" s="173"/>
      <c r="GYA45" s="324"/>
      <c r="GYB45" s="321"/>
      <c r="GYC45" s="320"/>
      <c r="GYD45" s="321"/>
      <c r="GYE45" s="173"/>
      <c r="GYF45" s="170"/>
      <c r="GYG45" s="170"/>
      <c r="GYH45" s="173"/>
      <c r="GYI45" s="324"/>
      <c r="GYJ45" s="321"/>
      <c r="GYK45" s="320"/>
      <c r="GYL45" s="321"/>
      <c r="GYM45" s="173"/>
      <c r="GYN45" s="170"/>
      <c r="GYO45" s="170"/>
      <c r="GYP45" s="173"/>
      <c r="GYQ45" s="324"/>
      <c r="GYR45" s="321"/>
      <c r="GYS45" s="320"/>
      <c r="GYT45" s="321"/>
      <c r="GYU45" s="173"/>
      <c r="GYV45" s="170"/>
      <c r="GYW45" s="170"/>
      <c r="GYX45" s="173"/>
      <c r="GYY45" s="324"/>
      <c r="GYZ45" s="321"/>
      <c r="GZA45" s="320"/>
      <c r="GZB45" s="321"/>
      <c r="GZC45" s="173"/>
      <c r="GZD45" s="170"/>
      <c r="GZE45" s="170"/>
      <c r="GZF45" s="173"/>
      <c r="GZG45" s="324"/>
      <c r="GZH45" s="321"/>
      <c r="GZI45" s="320"/>
      <c r="GZJ45" s="321"/>
      <c r="GZK45" s="173"/>
      <c r="GZL45" s="170"/>
      <c r="GZM45" s="170"/>
      <c r="GZN45" s="173"/>
      <c r="GZO45" s="324"/>
      <c r="GZP45" s="321"/>
      <c r="GZQ45" s="320"/>
      <c r="GZR45" s="321"/>
      <c r="GZS45" s="173"/>
      <c r="GZT45" s="170"/>
      <c r="GZU45" s="170"/>
      <c r="GZV45" s="173"/>
      <c r="GZW45" s="324"/>
      <c r="GZX45" s="321"/>
      <c r="GZY45" s="320"/>
      <c r="GZZ45" s="321"/>
      <c r="HAA45" s="173"/>
      <c r="HAB45" s="170"/>
      <c r="HAC45" s="170"/>
      <c r="HAD45" s="173"/>
      <c r="HAE45" s="324"/>
      <c r="HAF45" s="321"/>
      <c r="HAG45" s="320"/>
      <c r="HAH45" s="321"/>
      <c r="HAI45" s="173"/>
      <c r="HAJ45" s="170"/>
      <c r="HAK45" s="170"/>
      <c r="HAL45" s="173"/>
      <c r="HAM45" s="324"/>
      <c r="HAN45" s="321"/>
      <c r="HAO45" s="320"/>
      <c r="HAP45" s="321"/>
      <c r="HAQ45" s="173"/>
      <c r="HAR45" s="170"/>
      <c r="HAS45" s="170"/>
      <c r="HAT45" s="173"/>
      <c r="HAU45" s="324"/>
      <c r="HAV45" s="321"/>
      <c r="HAW45" s="320"/>
      <c r="HAX45" s="321"/>
      <c r="HAY45" s="173"/>
      <c r="HAZ45" s="170"/>
      <c r="HBA45" s="170"/>
      <c r="HBB45" s="173"/>
      <c r="HBC45" s="324"/>
      <c r="HBD45" s="321"/>
      <c r="HBE45" s="320"/>
      <c r="HBF45" s="321"/>
      <c r="HBG45" s="173"/>
      <c r="HBH45" s="170"/>
      <c r="HBI45" s="170"/>
      <c r="HBJ45" s="173"/>
      <c r="HBK45" s="324"/>
      <c r="HBL45" s="321"/>
      <c r="HBM45" s="320"/>
      <c r="HBN45" s="321"/>
      <c r="HBO45" s="173"/>
      <c r="HBP45" s="170"/>
      <c r="HBQ45" s="170"/>
      <c r="HBR45" s="173"/>
      <c r="HBS45" s="324"/>
      <c r="HBT45" s="321"/>
      <c r="HBU45" s="320"/>
      <c r="HBV45" s="321"/>
      <c r="HBW45" s="173"/>
      <c r="HBX45" s="170"/>
      <c r="HBY45" s="170"/>
      <c r="HBZ45" s="173"/>
      <c r="HCA45" s="324"/>
      <c r="HCB45" s="321"/>
      <c r="HCC45" s="320"/>
      <c r="HCD45" s="321"/>
      <c r="HCE45" s="173"/>
      <c r="HCF45" s="170"/>
      <c r="HCG45" s="170"/>
      <c r="HCH45" s="173"/>
      <c r="HCI45" s="324"/>
      <c r="HCJ45" s="321"/>
      <c r="HCK45" s="320"/>
      <c r="HCL45" s="321"/>
      <c r="HCM45" s="173"/>
      <c r="HCN45" s="170"/>
      <c r="HCO45" s="170"/>
      <c r="HCP45" s="173"/>
      <c r="HCQ45" s="324"/>
      <c r="HCR45" s="321"/>
      <c r="HCS45" s="320"/>
      <c r="HCT45" s="321"/>
      <c r="HCU45" s="173"/>
      <c r="HCV45" s="170"/>
      <c r="HCW45" s="170"/>
      <c r="HCX45" s="173"/>
      <c r="HCY45" s="324"/>
      <c r="HCZ45" s="321"/>
      <c r="HDA45" s="320"/>
      <c r="HDB45" s="321"/>
      <c r="HDC45" s="173"/>
      <c r="HDD45" s="170"/>
      <c r="HDE45" s="170"/>
      <c r="HDF45" s="173"/>
      <c r="HDG45" s="324"/>
      <c r="HDH45" s="321"/>
      <c r="HDI45" s="320"/>
      <c r="HDJ45" s="321"/>
      <c r="HDK45" s="173"/>
      <c r="HDL45" s="170"/>
      <c r="HDM45" s="170"/>
      <c r="HDN45" s="173"/>
      <c r="HDO45" s="324"/>
      <c r="HDP45" s="321"/>
      <c r="HDQ45" s="320"/>
      <c r="HDR45" s="321"/>
      <c r="HDS45" s="173"/>
      <c r="HDT45" s="170"/>
      <c r="HDU45" s="170"/>
      <c r="HDV45" s="173"/>
      <c r="HDW45" s="324"/>
      <c r="HDX45" s="321"/>
      <c r="HDY45" s="320"/>
      <c r="HDZ45" s="321"/>
      <c r="HEA45" s="173"/>
      <c r="HEB45" s="170"/>
      <c r="HEC45" s="170"/>
      <c r="HED45" s="173"/>
      <c r="HEE45" s="324"/>
      <c r="HEF45" s="321"/>
      <c r="HEG45" s="320"/>
      <c r="HEH45" s="321"/>
      <c r="HEI45" s="173"/>
      <c r="HEJ45" s="170"/>
      <c r="HEK45" s="170"/>
      <c r="HEL45" s="173"/>
      <c r="HEM45" s="324"/>
      <c r="HEN45" s="321"/>
      <c r="HEO45" s="320"/>
      <c r="HEP45" s="321"/>
      <c r="HEQ45" s="173"/>
      <c r="HER45" s="170"/>
      <c r="HES45" s="170"/>
      <c r="HET45" s="173"/>
      <c r="HEU45" s="324"/>
      <c r="HEV45" s="321"/>
      <c r="HEW45" s="320"/>
      <c r="HEX45" s="321"/>
      <c r="HEY45" s="173"/>
      <c r="HEZ45" s="170"/>
      <c r="HFA45" s="170"/>
      <c r="HFB45" s="173"/>
      <c r="HFC45" s="324"/>
      <c r="HFD45" s="321"/>
      <c r="HFE45" s="320"/>
      <c r="HFF45" s="321"/>
      <c r="HFG45" s="173"/>
      <c r="HFH45" s="170"/>
      <c r="HFI45" s="170"/>
      <c r="HFJ45" s="173"/>
      <c r="HFK45" s="324"/>
      <c r="HFL45" s="321"/>
      <c r="HFM45" s="320"/>
      <c r="HFN45" s="321"/>
      <c r="HFO45" s="173"/>
      <c r="HFP45" s="170"/>
      <c r="HFQ45" s="170"/>
      <c r="HFR45" s="173"/>
      <c r="HFS45" s="324"/>
      <c r="HFT45" s="321"/>
      <c r="HFU45" s="320"/>
      <c r="HFV45" s="321"/>
      <c r="HFW45" s="173"/>
      <c r="HFX45" s="170"/>
      <c r="HFY45" s="170"/>
      <c r="HFZ45" s="173"/>
      <c r="HGA45" s="324"/>
      <c r="HGB45" s="321"/>
      <c r="HGC45" s="320"/>
      <c r="HGD45" s="321"/>
      <c r="HGE45" s="173"/>
      <c r="HGF45" s="170"/>
      <c r="HGG45" s="170"/>
      <c r="HGH45" s="173"/>
      <c r="HGI45" s="324"/>
      <c r="HGJ45" s="321"/>
      <c r="HGK45" s="320"/>
      <c r="HGL45" s="321"/>
      <c r="HGM45" s="173"/>
      <c r="HGN45" s="170"/>
      <c r="HGO45" s="170"/>
      <c r="HGP45" s="173"/>
      <c r="HGQ45" s="324"/>
      <c r="HGR45" s="321"/>
      <c r="HGS45" s="320"/>
      <c r="HGT45" s="321"/>
      <c r="HGU45" s="173"/>
      <c r="HGV45" s="170"/>
      <c r="HGW45" s="170"/>
      <c r="HGX45" s="173"/>
      <c r="HGY45" s="324"/>
      <c r="HGZ45" s="321"/>
      <c r="HHA45" s="320"/>
      <c r="HHB45" s="321"/>
      <c r="HHC45" s="173"/>
      <c r="HHD45" s="170"/>
      <c r="HHE45" s="170"/>
      <c r="HHF45" s="173"/>
      <c r="HHG45" s="324"/>
      <c r="HHH45" s="321"/>
      <c r="HHI45" s="320"/>
      <c r="HHJ45" s="321"/>
      <c r="HHK45" s="173"/>
      <c r="HHL45" s="170"/>
      <c r="HHM45" s="170"/>
      <c r="HHN45" s="173"/>
      <c r="HHO45" s="324"/>
      <c r="HHP45" s="321"/>
      <c r="HHQ45" s="320"/>
      <c r="HHR45" s="321"/>
      <c r="HHS45" s="173"/>
      <c r="HHT45" s="170"/>
      <c r="HHU45" s="170"/>
      <c r="HHV45" s="173"/>
      <c r="HHW45" s="324"/>
      <c r="HHX45" s="321"/>
      <c r="HHY45" s="320"/>
      <c r="HHZ45" s="321"/>
      <c r="HIA45" s="173"/>
      <c r="HIB45" s="170"/>
      <c r="HIC45" s="170"/>
      <c r="HID45" s="173"/>
      <c r="HIE45" s="324"/>
      <c r="HIF45" s="321"/>
      <c r="HIG45" s="320"/>
      <c r="HIH45" s="321"/>
      <c r="HII45" s="173"/>
      <c r="HIJ45" s="170"/>
      <c r="HIK45" s="170"/>
      <c r="HIL45" s="173"/>
      <c r="HIM45" s="324"/>
      <c r="HIN45" s="321"/>
      <c r="HIO45" s="320"/>
      <c r="HIP45" s="321"/>
      <c r="HIQ45" s="173"/>
      <c r="HIR45" s="170"/>
      <c r="HIS45" s="170"/>
      <c r="HIT45" s="173"/>
      <c r="HIU45" s="324"/>
      <c r="HIV45" s="321"/>
      <c r="HIW45" s="320"/>
      <c r="HIX45" s="321"/>
      <c r="HIY45" s="173"/>
      <c r="HIZ45" s="170"/>
      <c r="HJA45" s="170"/>
      <c r="HJB45" s="173"/>
      <c r="HJC45" s="324"/>
      <c r="HJD45" s="321"/>
      <c r="HJE45" s="320"/>
      <c r="HJF45" s="321"/>
      <c r="HJG45" s="173"/>
      <c r="HJH45" s="170"/>
      <c r="HJI45" s="170"/>
      <c r="HJJ45" s="173"/>
      <c r="HJK45" s="324"/>
      <c r="HJL45" s="321"/>
      <c r="HJM45" s="320"/>
      <c r="HJN45" s="321"/>
      <c r="HJO45" s="173"/>
      <c r="HJP45" s="170"/>
      <c r="HJQ45" s="170"/>
      <c r="HJR45" s="173"/>
      <c r="HJS45" s="324"/>
      <c r="HJT45" s="321"/>
      <c r="HJU45" s="320"/>
      <c r="HJV45" s="321"/>
      <c r="HJW45" s="173"/>
      <c r="HJX45" s="170"/>
      <c r="HJY45" s="170"/>
      <c r="HJZ45" s="173"/>
      <c r="HKA45" s="324"/>
      <c r="HKB45" s="321"/>
      <c r="HKC45" s="320"/>
      <c r="HKD45" s="321"/>
      <c r="HKE45" s="173"/>
      <c r="HKF45" s="170"/>
      <c r="HKG45" s="170"/>
      <c r="HKH45" s="173"/>
      <c r="HKI45" s="324"/>
      <c r="HKJ45" s="321"/>
      <c r="HKK45" s="320"/>
      <c r="HKL45" s="321"/>
      <c r="HKM45" s="173"/>
      <c r="HKN45" s="170"/>
      <c r="HKO45" s="170"/>
      <c r="HKP45" s="173"/>
      <c r="HKQ45" s="324"/>
      <c r="HKR45" s="321"/>
      <c r="HKS45" s="320"/>
      <c r="HKT45" s="321"/>
      <c r="HKU45" s="173"/>
      <c r="HKV45" s="170"/>
      <c r="HKW45" s="170"/>
      <c r="HKX45" s="173"/>
      <c r="HKY45" s="324"/>
      <c r="HKZ45" s="321"/>
      <c r="HLA45" s="320"/>
      <c r="HLB45" s="321"/>
      <c r="HLC45" s="173"/>
      <c r="HLD45" s="170"/>
      <c r="HLE45" s="170"/>
      <c r="HLF45" s="173"/>
      <c r="HLG45" s="324"/>
      <c r="HLH45" s="321"/>
      <c r="HLI45" s="320"/>
      <c r="HLJ45" s="321"/>
      <c r="HLK45" s="173"/>
      <c r="HLL45" s="170"/>
      <c r="HLM45" s="170"/>
      <c r="HLN45" s="173"/>
      <c r="HLO45" s="324"/>
      <c r="HLP45" s="321"/>
      <c r="HLQ45" s="320"/>
      <c r="HLR45" s="321"/>
      <c r="HLS45" s="173"/>
      <c r="HLT45" s="170"/>
      <c r="HLU45" s="170"/>
      <c r="HLV45" s="173"/>
      <c r="HLW45" s="324"/>
      <c r="HLX45" s="321"/>
      <c r="HLY45" s="320"/>
      <c r="HLZ45" s="321"/>
      <c r="HMA45" s="173"/>
      <c r="HMB45" s="170"/>
      <c r="HMC45" s="170"/>
      <c r="HMD45" s="173"/>
      <c r="HME45" s="324"/>
      <c r="HMF45" s="321"/>
      <c r="HMG45" s="320"/>
      <c r="HMH45" s="321"/>
      <c r="HMI45" s="173"/>
      <c r="HMJ45" s="170"/>
      <c r="HMK45" s="170"/>
      <c r="HML45" s="173"/>
      <c r="HMM45" s="324"/>
      <c r="HMN45" s="321"/>
      <c r="HMO45" s="320"/>
      <c r="HMP45" s="321"/>
      <c r="HMQ45" s="173"/>
      <c r="HMR45" s="170"/>
      <c r="HMS45" s="170"/>
      <c r="HMT45" s="173"/>
      <c r="HMU45" s="324"/>
      <c r="HMV45" s="321"/>
      <c r="HMW45" s="320"/>
      <c r="HMX45" s="321"/>
      <c r="HMY45" s="173"/>
      <c r="HMZ45" s="170"/>
      <c r="HNA45" s="170"/>
      <c r="HNB45" s="173"/>
      <c r="HNC45" s="324"/>
      <c r="HND45" s="321"/>
      <c r="HNE45" s="320"/>
      <c r="HNF45" s="321"/>
      <c r="HNG45" s="173"/>
      <c r="HNH45" s="170"/>
      <c r="HNI45" s="170"/>
      <c r="HNJ45" s="173"/>
      <c r="HNK45" s="324"/>
      <c r="HNL45" s="321"/>
      <c r="HNM45" s="320"/>
      <c r="HNN45" s="321"/>
      <c r="HNO45" s="173"/>
      <c r="HNP45" s="170"/>
      <c r="HNQ45" s="170"/>
      <c r="HNR45" s="173"/>
      <c r="HNS45" s="324"/>
      <c r="HNT45" s="321"/>
      <c r="HNU45" s="320"/>
      <c r="HNV45" s="321"/>
      <c r="HNW45" s="173"/>
      <c r="HNX45" s="170"/>
      <c r="HNY45" s="170"/>
      <c r="HNZ45" s="173"/>
      <c r="HOA45" s="324"/>
      <c r="HOB45" s="321"/>
      <c r="HOC45" s="320"/>
      <c r="HOD45" s="321"/>
      <c r="HOE45" s="173"/>
      <c r="HOF45" s="170"/>
      <c r="HOG45" s="170"/>
      <c r="HOH45" s="173"/>
      <c r="HOI45" s="324"/>
      <c r="HOJ45" s="321"/>
      <c r="HOK45" s="320"/>
      <c r="HOL45" s="321"/>
      <c r="HOM45" s="173"/>
      <c r="HON45" s="170"/>
      <c r="HOO45" s="170"/>
      <c r="HOP45" s="173"/>
      <c r="HOQ45" s="324"/>
      <c r="HOR45" s="321"/>
      <c r="HOS45" s="320"/>
      <c r="HOT45" s="321"/>
      <c r="HOU45" s="173"/>
      <c r="HOV45" s="170"/>
      <c r="HOW45" s="170"/>
      <c r="HOX45" s="173"/>
      <c r="HOY45" s="324"/>
      <c r="HOZ45" s="321"/>
      <c r="HPA45" s="320"/>
      <c r="HPB45" s="321"/>
      <c r="HPC45" s="173"/>
      <c r="HPD45" s="170"/>
      <c r="HPE45" s="170"/>
      <c r="HPF45" s="173"/>
      <c r="HPG45" s="324"/>
      <c r="HPH45" s="321"/>
      <c r="HPI45" s="320"/>
      <c r="HPJ45" s="321"/>
      <c r="HPK45" s="173"/>
      <c r="HPL45" s="170"/>
      <c r="HPM45" s="170"/>
      <c r="HPN45" s="173"/>
      <c r="HPO45" s="324"/>
      <c r="HPP45" s="321"/>
      <c r="HPQ45" s="320"/>
      <c r="HPR45" s="321"/>
      <c r="HPS45" s="173"/>
      <c r="HPT45" s="170"/>
      <c r="HPU45" s="170"/>
      <c r="HPV45" s="173"/>
      <c r="HPW45" s="324"/>
      <c r="HPX45" s="321"/>
      <c r="HPY45" s="320"/>
      <c r="HPZ45" s="321"/>
      <c r="HQA45" s="173"/>
      <c r="HQB45" s="170"/>
      <c r="HQC45" s="170"/>
      <c r="HQD45" s="173"/>
      <c r="HQE45" s="324"/>
      <c r="HQF45" s="321"/>
      <c r="HQG45" s="320"/>
      <c r="HQH45" s="321"/>
      <c r="HQI45" s="173"/>
      <c r="HQJ45" s="170"/>
      <c r="HQK45" s="170"/>
      <c r="HQL45" s="173"/>
      <c r="HQM45" s="324"/>
      <c r="HQN45" s="321"/>
      <c r="HQO45" s="320"/>
      <c r="HQP45" s="321"/>
      <c r="HQQ45" s="173"/>
      <c r="HQR45" s="170"/>
      <c r="HQS45" s="170"/>
      <c r="HQT45" s="173"/>
      <c r="HQU45" s="324"/>
      <c r="HQV45" s="321"/>
      <c r="HQW45" s="320"/>
      <c r="HQX45" s="321"/>
      <c r="HQY45" s="173"/>
      <c r="HQZ45" s="170"/>
      <c r="HRA45" s="170"/>
      <c r="HRB45" s="173"/>
      <c r="HRC45" s="324"/>
      <c r="HRD45" s="321"/>
      <c r="HRE45" s="320"/>
      <c r="HRF45" s="321"/>
      <c r="HRG45" s="173"/>
      <c r="HRH45" s="170"/>
      <c r="HRI45" s="170"/>
      <c r="HRJ45" s="173"/>
      <c r="HRK45" s="324"/>
      <c r="HRL45" s="321"/>
      <c r="HRM45" s="320"/>
      <c r="HRN45" s="321"/>
      <c r="HRO45" s="173"/>
      <c r="HRP45" s="170"/>
      <c r="HRQ45" s="170"/>
      <c r="HRR45" s="173"/>
      <c r="HRS45" s="324"/>
      <c r="HRT45" s="321"/>
      <c r="HRU45" s="320"/>
      <c r="HRV45" s="321"/>
      <c r="HRW45" s="173"/>
      <c r="HRX45" s="170"/>
      <c r="HRY45" s="170"/>
      <c r="HRZ45" s="173"/>
      <c r="HSA45" s="324"/>
      <c r="HSB45" s="321"/>
      <c r="HSC45" s="320"/>
      <c r="HSD45" s="321"/>
      <c r="HSE45" s="173"/>
      <c r="HSF45" s="170"/>
      <c r="HSG45" s="170"/>
      <c r="HSH45" s="173"/>
      <c r="HSI45" s="324"/>
      <c r="HSJ45" s="321"/>
      <c r="HSK45" s="320"/>
      <c r="HSL45" s="321"/>
      <c r="HSM45" s="173"/>
      <c r="HSN45" s="170"/>
      <c r="HSO45" s="170"/>
      <c r="HSP45" s="173"/>
      <c r="HSQ45" s="324"/>
      <c r="HSR45" s="321"/>
      <c r="HSS45" s="320"/>
      <c r="HST45" s="321"/>
      <c r="HSU45" s="173"/>
      <c r="HSV45" s="170"/>
      <c r="HSW45" s="170"/>
      <c r="HSX45" s="173"/>
      <c r="HSY45" s="324"/>
      <c r="HSZ45" s="321"/>
      <c r="HTA45" s="320"/>
      <c r="HTB45" s="321"/>
      <c r="HTC45" s="173"/>
      <c r="HTD45" s="170"/>
      <c r="HTE45" s="170"/>
      <c r="HTF45" s="173"/>
      <c r="HTG45" s="324"/>
      <c r="HTH45" s="321"/>
      <c r="HTI45" s="320"/>
      <c r="HTJ45" s="321"/>
      <c r="HTK45" s="173"/>
      <c r="HTL45" s="170"/>
      <c r="HTM45" s="170"/>
      <c r="HTN45" s="173"/>
      <c r="HTO45" s="324"/>
      <c r="HTP45" s="321"/>
      <c r="HTQ45" s="320"/>
      <c r="HTR45" s="321"/>
      <c r="HTS45" s="173"/>
      <c r="HTT45" s="170"/>
      <c r="HTU45" s="170"/>
      <c r="HTV45" s="173"/>
      <c r="HTW45" s="324"/>
      <c r="HTX45" s="321"/>
      <c r="HTY45" s="320"/>
      <c r="HTZ45" s="321"/>
      <c r="HUA45" s="173"/>
      <c r="HUB45" s="170"/>
      <c r="HUC45" s="170"/>
      <c r="HUD45" s="173"/>
      <c r="HUE45" s="324"/>
      <c r="HUF45" s="321"/>
      <c r="HUG45" s="320"/>
      <c r="HUH45" s="321"/>
      <c r="HUI45" s="173"/>
      <c r="HUJ45" s="170"/>
      <c r="HUK45" s="170"/>
      <c r="HUL45" s="173"/>
      <c r="HUM45" s="324"/>
      <c r="HUN45" s="321"/>
      <c r="HUO45" s="320"/>
      <c r="HUP45" s="321"/>
      <c r="HUQ45" s="173"/>
      <c r="HUR45" s="170"/>
      <c r="HUS45" s="170"/>
      <c r="HUT45" s="173"/>
      <c r="HUU45" s="324"/>
      <c r="HUV45" s="321"/>
      <c r="HUW45" s="320"/>
      <c r="HUX45" s="321"/>
      <c r="HUY45" s="173"/>
      <c r="HUZ45" s="170"/>
      <c r="HVA45" s="170"/>
      <c r="HVB45" s="173"/>
      <c r="HVC45" s="324"/>
      <c r="HVD45" s="321"/>
      <c r="HVE45" s="320"/>
      <c r="HVF45" s="321"/>
      <c r="HVG45" s="173"/>
      <c r="HVH45" s="170"/>
      <c r="HVI45" s="170"/>
      <c r="HVJ45" s="173"/>
      <c r="HVK45" s="324"/>
      <c r="HVL45" s="321"/>
      <c r="HVM45" s="320"/>
      <c r="HVN45" s="321"/>
      <c r="HVO45" s="173"/>
      <c r="HVP45" s="170"/>
      <c r="HVQ45" s="170"/>
      <c r="HVR45" s="173"/>
      <c r="HVS45" s="324"/>
      <c r="HVT45" s="321"/>
      <c r="HVU45" s="320"/>
      <c r="HVV45" s="321"/>
      <c r="HVW45" s="173"/>
      <c r="HVX45" s="170"/>
      <c r="HVY45" s="170"/>
      <c r="HVZ45" s="173"/>
      <c r="HWA45" s="324"/>
      <c r="HWB45" s="321"/>
      <c r="HWC45" s="320"/>
      <c r="HWD45" s="321"/>
      <c r="HWE45" s="173"/>
      <c r="HWF45" s="170"/>
      <c r="HWG45" s="170"/>
      <c r="HWH45" s="173"/>
      <c r="HWI45" s="324"/>
      <c r="HWJ45" s="321"/>
      <c r="HWK45" s="320"/>
      <c r="HWL45" s="321"/>
      <c r="HWM45" s="173"/>
      <c r="HWN45" s="170"/>
      <c r="HWO45" s="170"/>
      <c r="HWP45" s="173"/>
      <c r="HWQ45" s="324"/>
      <c r="HWR45" s="321"/>
      <c r="HWS45" s="320"/>
      <c r="HWT45" s="321"/>
      <c r="HWU45" s="173"/>
      <c r="HWV45" s="170"/>
      <c r="HWW45" s="170"/>
      <c r="HWX45" s="173"/>
      <c r="HWY45" s="324"/>
      <c r="HWZ45" s="321"/>
      <c r="HXA45" s="320"/>
      <c r="HXB45" s="321"/>
      <c r="HXC45" s="173"/>
      <c r="HXD45" s="170"/>
      <c r="HXE45" s="170"/>
      <c r="HXF45" s="173"/>
      <c r="HXG45" s="324"/>
      <c r="HXH45" s="321"/>
      <c r="HXI45" s="320"/>
      <c r="HXJ45" s="321"/>
      <c r="HXK45" s="173"/>
      <c r="HXL45" s="170"/>
      <c r="HXM45" s="170"/>
      <c r="HXN45" s="173"/>
      <c r="HXO45" s="324"/>
      <c r="HXP45" s="321"/>
      <c r="HXQ45" s="320"/>
      <c r="HXR45" s="321"/>
      <c r="HXS45" s="173"/>
      <c r="HXT45" s="170"/>
      <c r="HXU45" s="170"/>
      <c r="HXV45" s="173"/>
      <c r="HXW45" s="324"/>
      <c r="HXX45" s="321"/>
      <c r="HXY45" s="320"/>
      <c r="HXZ45" s="321"/>
      <c r="HYA45" s="173"/>
      <c r="HYB45" s="170"/>
      <c r="HYC45" s="170"/>
      <c r="HYD45" s="173"/>
      <c r="HYE45" s="324"/>
      <c r="HYF45" s="321"/>
      <c r="HYG45" s="320"/>
      <c r="HYH45" s="321"/>
      <c r="HYI45" s="173"/>
      <c r="HYJ45" s="170"/>
      <c r="HYK45" s="170"/>
      <c r="HYL45" s="173"/>
      <c r="HYM45" s="324"/>
      <c r="HYN45" s="321"/>
      <c r="HYO45" s="320"/>
      <c r="HYP45" s="321"/>
      <c r="HYQ45" s="173"/>
      <c r="HYR45" s="170"/>
      <c r="HYS45" s="170"/>
      <c r="HYT45" s="173"/>
      <c r="HYU45" s="324"/>
      <c r="HYV45" s="321"/>
      <c r="HYW45" s="320"/>
      <c r="HYX45" s="321"/>
      <c r="HYY45" s="173"/>
      <c r="HYZ45" s="170"/>
      <c r="HZA45" s="170"/>
      <c r="HZB45" s="173"/>
      <c r="HZC45" s="324"/>
      <c r="HZD45" s="321"/>
      <c r="HZE45" s="320"/>
      <c r="HZF45" s="321"/>
      <c r="HZG45" s="173"/>
      <c r="HZH45" s="170"/>
      <c r="HZI45" s="170"/>
      <c r="HZJ45" s="173"/>
      <c r="HZK45" s="324"/>
      <c r="HZL45" s="321"/>
      <c r="HZM45" s="320"/>
      <c r="HZN45" s="321"/>
      <c r="HZO45" s="173"/>
      <c r="HZP45" s="170"/>
      <c r="HZQ45" s="170"/>
      <c r="HZR45" s="173"/>
      <c r="HZS45" s="324"/>
      <c r="HZT45" s="321"/>
      <c r="HZU45" s="320"/>
      <c r="HZV45" s="321"/>
      <c r="HZW45" s="173"/>
      <c r="HZX45" s="170"/>
      <c r="HZY45" s="170"/>
      <c r="HZZ45" s="173"/>
      <c r="IAA45" s="324"/>
      <c r="IAB45" s="321"/>
      <c r="IAC45" s="320"/>
      <c r="IAD45" s="321"/>
      <c r="IAE45" s="173"/>
      <c r="IAF45" s="170"/>
      <c r="IAG45" s="170"/>
      <c r="IAH45" s="173"/>
      <c r="IAI45" s="324"/>
      <c r="IAJ45" s="321"/>
      <c r="IAK45" s="320"/>
      <c r="IAL45" s="321"/>
      <c r="IAM45" s="173"/>
      <c r="IAN45" s="170"/>
      <c r="IAO45" s="170"/>
      <c r="IAP45" s="173"/>
      <c r="IAQ45" s="324"/>
      <c r="IAR45" s="321"/>
      <c r="IAS45" s="320"/>
      <c r="IAT45" s="321"/>
      <c r="IAU45" s="173"/>
      <c r="IAV45" s="170"/>
      <c r="IAW45" s="170"/>
      <c r="IAX45" s="173"/>
      <c r="IAY45" s="324"/>
      <c r="IAZ45" s="321"/>
      <c r="IBA45" s="320"/>
      <c r="IBB45" s="321"/>
      <c r="IBC45" s="173"/>
      <c r="IBD45" s="170"/>
      <c r="IBE45" s="170"/>
      <c r="IBF45" s="173"/>
      <c r="IBG45" s="324"/>
      <c r="IBH45" s="321"/>
      <c r="IBI45" s="320"/>
      <c r="IBJ45" s="321"/>
      <c r="IBK45" s="173"/>
      <c r="IBL45" s="170"/>
      <c r="IBM45" s="170"/>
      <c r="IBN45" s="173"/>
      <c r="IBO45" s="324"/>
      <c r="IBP45" s="321"/>
      <c r="IBQ45" s="320"/>
      <c r="IBR45" s="321"/>
      <c r="IBS45" s="173"/>
      <c r="IBT45" s="170"/>
      <c r="IBU45" s="170"/>
      <c r="IBV45" s="173"/>
      <c r="IBW45" s="324"/>
      <c r="IBX45" s="321"/>
      <c r="IBY45" s="320"/>
      <c r="IBZ45" s="321"/>
      <c r="ICA45" s="173"/>
      <c r="ICB45" s="170"/>
      <c r="ICC45" s="170"/>
      <c r="ICD45" s="173"/>
      <c r="ICE45" s="324"/>
      <c r="ICF45" s="321"/>
      <c r="ICG45" s="320"/>
      <c r="ICH45" s="321"/>
      <c r="ICI45" s="173"/>
      <c r="ICJ45" s="170"/>
      <c r="ICK45" s="170"/>
      <c r="ICL45" s="173"/>
      <c r="ICM45" s="324"/>
      <c r="ICN45" s="321"/>
      <c r="ICO45" s="320"/>
      <c r="ICP45" s="321"/>
      <c r="ICQ45" s="173"/>
      <c r="ICR45" s="170"/>
      <c r="ICS45" s="170"/>
      <c r="ICT45" s="173"/>
      <c r="ICU45" s="324"/>
      <c r="ICV45" s="321"/>
      <c r="ICW45" s="320"/>
      <c r="ICX45" s="321"/>
      <c r="ICY45" s="173"/>
      <c r="ICZ45" s="170"/>
      <c r="IDA45" s="170"/>
      <c r="IDB45" s="173"/>
      <c r="IDC45" s="324"/>
      <c r="IDD45" s="321"/>
      <c r="IDE45" s="320"/>
      <c r="IDF45" s="321"/>
      <c r="IDG45" s="173"/>
      <c r="IDH45" s="170"/>
      <c r="IDI45" s="170"/>
      <c r="IDJ45" s="173"/>
      <c r="IDK45" s="324"/>
      <c r="IDL45" s="321"/>
      <c r="IDM45" s="320"/>
      <c r="IDN45" s="321"/>
      <c r="IDO45" s="173"/>
      <c r="IDP45" s="170"/>
      <c r="IDQ45" s="170"/>
      <c r="IDR45" s="173"/>
      <c r="IDS45" s="324"/>
      <c r="IDT45" s="321"/>
      <c r="IDU45" s="320"/>
      <c r="IDV45" s="321"/>
      <c r="IDW45" s="173"/>
      <c r="IDX45" s="170"/>
      <c r="IDY45" s="170"/>
      <c r="IDZ45" s="173"/>
      <c r="IEA45" s="324"/>
      <c r="IEB45" s="321"/>
      <c r="IEC45" s="320"/>
      <c r="IED45" s="321"/>
      <c r="IEE45" s="173"/>
      <c r="IEF45" s="170"/>
      <c r="IEG45" s="170"/>
      <c r="IEH45" s="173"/>
      <c r="IEI45" s="324"/>
      <c r="IEJ45" s="321"/>
      <c r="IEK45" s="320"/>
      <c r="IEL45" s="321"/>
      <c r="IEM45" s="173"/>
      <c r="IEN45" s="170"/>
      <c r="IEO45" s="170"/>
      <c r="IEP45" s="173"/>
      <c r="IEQ45" s="324"/>
      <c r="IER45" s="321"/>
      <c r="IES45" s="320"/>
      <c r="IET45" s="321"/>
      <c r="IEU45" s="173"/>
      <c r="IEV45" s="170"/>
      <c r="IEW45" s="170"/>
      <c r="IEX45" s="173"/>
      <c r="IEY45" s="324"/>
      <c r="IEZ45" s="321"/>
      <c r="IFA45" s="320"/>
      <c r="IFB45" s="321"/>
      <c r="IFC45" s="173"/>
      <c r="IFD45" s="170"/>
      <c r="IFE45" s="170"/>
      <c r="IFF45" s="173"/>
      <c r="IFG45" s="324"/>
      <c r="IFH45" s="321"/>
      <c r="IFI45" s="320"/>
      <c r="IFJ45" s="321"/>
      <c r="IFK45" s="173"/>
      <c r="IFL45" s="170"/>
      <c r="IFM45" s="170"/>
      <c r="IFN45" s="173"/>
      <c r="IFO45" s="324"/>
      <c r="IFP45" s="321"/>
      <c r="IFQ45" s="320"/>
      <c r="IFR45" s="321"/>
      <c r="IFS45" s="173"/>
      <c r="IFT45" s="170"/>
      <c r="IFU45" s="170"/>
      <c r="IFV45" s="173"/>
      <c r="IFW45" s="324"/>
      <c r="IFX45" s="321"/>
      <c r="IFY45" s="320"/>
      <c r="IFZ45" s="321"/>
      <c r="IGA45" s="173"/>
      <c r="IGB45" s="170"/>
      <c r="IGC45" s="170"/>
      <c r="IGD45" s="173"/>
      <c r="IGE45" s="324"/>
      <c r="IGF45" s="321"/>
      <c r="IGG45" s="320"/>
      <c r="IGH45" s="321"/>
      <c r="IGI45" s="173"/>
      <c r="IGJ45" s="170"/>
      <c r="IGK45" s="170"/>
      <c r="IGL45" s="173"/>
      <c r="IGM45" s="324"/>
      <c r="IGN45" s="321"/>
      <c r="IGO45" s="320"/>
      <c r="IGP45" s="321"/>
      <c r="IGQ45" s="173"/>
      <c r="IGR45" s="170"/>
      <c r="IGS45" s="170"/>
      <c r="IGT45" s="173"/>
      <c r="IGU45" s="324"/>
      <c r="IGV45" s="321"/>
      <c r="IGW45" s="320"/>
      <c r="IGX45" s="321"/>
      <c r="IGY45" s="173"/>
      <c r="IGZ45" s="170"/>
      <c r="IHA45" s="170"/>
      <c r="IHB45" s="173"/>
      <c r="IHC45" s="324"/>
      <c r="IHD45" s="321"/>
      <c r="IHE45" s="320"/>
      <c r="IHF45" s="321"/>
      <c r="IHG45" s="173"/>
      <c r="IHH45" s="170"/>
      <c r="IHI45" s="170"/>
      <c r="IHJ45" s="173"/>
      <c r="IHK45" s="324"/>
      <c r="IHL45" s="321"/>
      <c r="IHM45" s="320"/>
      <c r="IHN45" s="321"/>
      <c r="IHO45" s="173"/>
      <c r="IHP45" s="170"/>
      <c r="IHQ45" s="170"/>
      <c r="IHR45" s="173"/>
      <c r="IHS45" s="324"/>
      <c r="IHT45" s="321"/>
      <c r="IHU45" s="320"/>
      <c r="IHV45" s="321"/>
      <c r="IHW45" s="173"/>
      <c r="IHX45" s="170"/>
      <c r="IHY45" s="170"/>
      <c r="IHZ45" s="173"/>
      <c r="IIA45" s="324"/>
      <c r="IIB45" s="321"/>
      <c r="IIC45" s="320"/>
      <c r="IID45" s="321"/>
      <c r="IIE45" s="173"/>
      <c r="IIF45" s="170"/>
      <c r="IIG45" s="170"/>
      <c r="IIH45" s="173"/>
      <c r="III45" s="324"/>
      <c r="IIJ45" s="321"/>
      <c r="IIK45" s="320"/>
      <c r="IIL45" s="321"/>
      <c r="IIM45" s="173"/>
      <c r="IIN45" s="170"/>
      <c r="IIO45" s="170"/>
      <c r="IIP45" s="173"/>
      <c r="IIQ45" s="324"/>
      <c r="IIR45" s="321"/>
      <c r="IIS45" s="320"/>
      <c r="IIT45" s="321"/>
      <c r="IIU45" s="173"/>
      <c r="IIV45" s="170"/>
      <c r="IIW45" s="170"/>
      <c r="IIX45" s="173"/>
      <c r="IIY45" s="324"/>
      <c r="IIZ45" s="321"/>
      <c r="IJA45" s="320"/>
      <c r="IJB45" s="321"/>
      <c r="IJC45" s="173"/>
      <c r="IJD45" s="170"/>
      <c r="IJE45" s="170"/>
      <c r="IJF45" s="173"/>
      <c r="IJG45" s="324"/>
      <c r="IJH45" s="321"/>
      <c r="IJI45" s="320"/>
      <c r="IJJ45" s="321"/>
      <c r="IJK45" s="173"/>
      <c r="IJL45" s="170"/>
      <c r="IJM45" s="170"/>
      <c r="IJN45" s="173"/>
      <c r="IJO45" s="324"/>
      <c r="IJP45" s="321"/>
      <c r="IJQ45" s="320"/>
      <c r="IJR45" s="321"/>
      <c r="IJS45" s="173"/>
      <c r="IJT45" s="170"/>
      <c r="IJU45" s="170"/>
      <c r="IJV45" s="173"/>
      <c r="IJW45" s="324"/>
      <c r="IJX45" s="321"/>
      <c r="IJY45" s="320"/>
      <c r="IJZ45" s="321"/>
      <c r="IKA45" s="173"/>
      <c r="IKB45" s="170"/>
      <c r="IKC45" s="170"/>
      <c r="IKD45" s="173"/>
      <c r="IKE45" s="324"/>
      <c r="IKF45" s="321"/>
      <c r="IKG45" s="320"/>
      <c r="IKH45" s="321"/>
      <c r="IKI45" s="173"/>
      <c r="IKJ45" s="170"/>
      <c r="IKK45" s="170"/>
      <c r="IKL45" s="173"/>
      <c r="IKM45" s="324"/>
      <c r="IKN45" s="321"/>
      <c r="IKO45" s="320"/>
      <c r="IKP45" s="321"/>
      <c r="IKQ45" s="173"/>
      <c r="IKR45" s="170"/>
      <c r="IKS45" s="170"/>
      <c r="IKT45" s="173"/>
      <c r="IKU45" s="324"/>
      <c r="IKV45" s="321"/>
      <c r="IKW45" s="320"/>
      <c r="IKX45" s="321"/>
      <c r="IKY45" s="173"/>
      <c r="IKZ45" s="170"/>
      <c r="ILA45" s="170"/>
      <c r="ILB45" s="173"/>
      <c r="ILC45" s="324"/>
      <c r="ILD45" s="321"/>
      <c r="ILE45" s="320"/>
      <c r="ILF45" s="321"/>
      <c r="ILG45" s="173"/>
      <c r="ILH45" s="170"/>
      <c r="ILI45" s="170"/>
      <c r="ILJ45" s="173"/>
      <c r="ILK45" s="324"/>
      <c r="ILL45" s="321"/>
      <c r="ILM45" s="320"/>
      <c r="ILN45" s="321"/>
      <c r="ILO45" s="173"/>
      <c r="ILP45" s="170"/>
      <c r="ILQ45" s="170"/>
      <c r="ILR45" s="173"/>
      <c r="ILS45" s="324"/>
      <c r="ILT45" s="321"/>
      <c r="ILU45" s="320"/>
      <c r="ILV45" s="321"/>
      <c r="ILW45" s="173"/>
      <c r="ILX45" s="170"/>
      <c r="ILY45" s="170"/>
      <c r="ILZ45" s="173"/>
      <c r="IMA45" s="324"/>
      <c r="IMB45" s="321"/>
      <c r="IMC45" s="320"/>
      <c r="IMD45" s="321"/>
      <c r="IME45" s="173"/>
      <c r="IMF45" s="170"/>
      <c r="IMG45" s="170"/>
      <c r="IMH45" s="173"/>
      <c r="IMI45" s="324"/>
      <c r="IMJ45" s="321"/>
      <c r="IMK45" s="320"/>
      <c r="IML45" s="321"/>
      <c r="IMM45" s="173"/>
      <c r="IMN45" s="170"/>
      <c r="IMO45" s="170"/>
      <c r="IMP45" s="173"/>
      <c r="IMQ45" s="324"/>
      <c r="IMR45" s="321"/>
      <c r="IMS45" s="320"/>
      <c r="IMT45" s="321"/>
      <c r="IMU45" s="173"/>
      <c r="IMV45" s="170"/>
      <c r="IMW45" s="170"/>
      <c r="IMX45" s="173"/>
      <c r="IMY45" s="324"/>
      <c r="IMZ45" s="321"/>
      <c r="INA45" s="320"/>
      <c r="INB45" s="321"/>
      <c r="INC45" s="173"/>
      <c r="IND45" s="170"/>
      <c r="INE45" s="170"/>
      <c r="INF45" s="173"/>
      <c r="ING45" s="324"/>
      <c r="INH45" s="321"/>
      <c r="INI45" s="320"/>
      <c r="INJ45" s="321"/>
      <c r="INK45" s="173"/>
      <c r="INL45" s="170"/>
      <c r="INM45" s="170"/>
      <c r="INN45" s="173"/>
      <c r="INO45" s="324"/>
      <c r="INP45" s="321"/>
      <c r="INQ45" s="320"/>
      <c r="INR45" s="321"/>
      <c r="INS45" s="173"/>
      <c r="INT45" s="170"/>
      <c r="INU45" s="170"/>
      <c r="INV45" s="173"/>
      <c r="INW45" s="324"/>
      <c r="INX45" s="321"/>
      <c r="INY45" s="320"/>
      <c r="INZ45" s="321"/>
      <c r="IOA45" s="173"/>
      <c r="IOB45" s="170"/>
      <c r="IOC45" s="170"/>
      <c r="IOD45" s="173"/>
      <c r="IOE45" s="324"/>
      <c r="IOF45" s="321"/>
      <c r="IOG45" s="320"/>
      <c r="IOH45" s="321"/>
      <c r="IOI45" s="173"/>
      <c r="IOJ45" s="170"/>
      <c r="IOK45" s="170"/>
      <c r="IOL45" s="173"/>
      <c r="IOM45" s="324"/>
      <c r="ION45" s="321"/>
      <c r="IOO45" s="320"/>
      <c r="IOP45" s="321"/>
      <c r="IOQ45" s="173"/>
      <c r="IOR45" s="170"/>
      <c r="IOS45" s="170"/>
      <c r="IOT45" s="173"/>
      <c r="IOU45" s="324"/>
      <c r="IOV45" s="321"/>
      <c r="IOW45" s="320"/>
      <c r="IOX45" s="321"/>
      <c r="IOY45" s="173"/>
      <c r="IOZ45" s="170"/>
      <c r="IPA45" s="170"/>
      <c r="IPB45" s="173"/>
      <c r="IPC45" s="324"/>
      <c r="IPD45" s="321"/>
      <c r="IPE45" s="320"/>
      <c r="IPF45" s="321"/>
      <c r="IPG45" s="173"/>
      <c r="IPH45" s="170"/>
      <c r="IPI45" s="170"/>
      <c r="IPJ45" s="173"/>
      <c r="IPK45" s="324"/>
      <c r="IPL45" s="321"/>
      <c r="IPM45" s="320"/>
      <c r="IPN45" s="321"/>
      <c r="IPO45" s="173"/>
      <c r="IPP45" s="170"/>
      <c r="IPQ45" s="170"/>
      <c r="IPR45" s="173"/>
      <c r="IPS45" s="324"/>
      <c r="IPT45" s="321"/>
      <c r="IPU45" s="320"/>
      <c r="IPV45" s="321"/>
      <c r="IPW45" s="173"/>
      <c r="IPX45" s="170"/>
      <c r="IPY45" s="170"/>
      <c r="IPZ45" s="173"/>
      <c r="IQA45" s="324"/>
      <c r="IQB45" s="321"/>
      <c r="IQC45" s="320"/>
      <c r="IQD45" s="321"/>
      <c r="IQE45" s="173"/>
      <c r="IQF45" s="170"/>
      <c r="IQG45" s="170"/>
      <c r="IQH45" s="173"/>
      <c r="IQI45" s="324"/>
      <c r="IQJ45" s="321"/>
      <c r="IQK45" s="320"/>
      <c r="IQL45" s="321"/>
      <c r="IQM45" s="173"/>
      <c r="IQN45" s="170"/>
      <c r="IQO45" s="170"/>
      <c r="IQP45" s="173"/>
      <c r="IQQ45" s="324"/>
      <c r="IQR45" s="321"/>
      <c r="IQS45" s="320"/>
      <c r="IQT45" s="321"/>
      <c r="IQU45" s="173"/>
      <c r="IQV45" s="170"/>
      <c r="IQW45" s="170"/>
      <c r="IQX45" s="173"/>
      <c r="IQY45" s="324"/>
      <c r="IQZ45" s="321"/>
      <c r="IRA45" s="320"/>
      <c r="IRB45" s="321"/>
      <c r="IRC45" s="173"/>
      <c r="IRD45" s="170"/>
      <c r="IRE45" s="170"/>
      <c r="IRF45" s="173"/>
      <c r="IRG45" s="324"/>
      <c r="IRH45" s="321"/>
      <c r="IRI45" s="320"/>
      <c r="IRJ45" s="321"/>
      <c r="IRK45" s="173"/>
      <c r="IRL45" s="170"/>
      <c r="IRM45" s="170"/>
      <c r="IRN45" s="173"/>
      <c r="IRO45" s="324"/>
      <c r="IRP45" s="321"/>
      <c r="IRQ45" s="320"/>
      <c r="IRR45" s="321"/>
      <c r="IRS45" s="173"/>
      <c r="IRT45" s="170"/>
      <c r="IRU45" s="170"/>
      <c r="IRV45" s="173"/>
      <c r="IRW45" s="324"/>
      <c r="IRX45" s="321"/>
      <c r="IRY45" s="320"/>
      <c r="IRZ45" s="321"/>
      <c r="ISA45" s="173"/>
      <c r="ISB45" s="170"/>
      <c r="ISC45" s="170"/>
      <c r="ISD45" s="173"/>
      <c r="ISE45" s="324"/>
      <c r="ISF45" s="321"/>
      <c r="ISG45" s="320"/>
      <c r="ISH45" s="321"/>
      <c r="ISI45" s="173"/>
      <c r="ISJ45" s="170"/>
      <c r="ISK45" s="170"/>
      <c r="ISL45" s="173"/>
      <c r="ISM45" s="324"/>
      <c r="ISN45" s="321"/>
      <c r="ISO45" s="320"/>
      <c r="ISP45" s="321"/>
      <c r="ISQ45" s="173"/>
      <c r="ISR45" s="170"/>
      <c r="ISS45" s="170"/>
      <c r="IST45" s="173"/>
      <c r="ISU45" s="324"/>
      <c r="ISV45" s="321"/>
      <c r="ISW45" s="320"/>
      <c r="ISX45" s="321"/>
      <c r="ISY45" s="173"/>
      <c r="ISZ45" s="170"/>
      <c r="ITA45" s="170"/>
      <c r="ITB45" s="173"/>
      <c r="ITC45" s="324"/>
      <c r="ITD45" s="321"/>
      <c r="ITE45" s="320"/>
      <c r="ITF45" s="321"/>
      <c r="ITG45" s="173"/>
      <c r="ITH45" s="170"/>
      <c r="ITI45" s="170"/>
      <c r="ITJ45" s="173"/>
      <c r="ITK45" s="324"/>
      <c r="ITL45" s="321"/>
      <c r="ITM45" s="320"/>
      <c r="ITN45" s="321"/>
      <c r="ITO45" s="173"/>
      <c r="ITP45" s="170"/>
      <c r="ITQ45" s="170"/>
      <c r="ITR45" s="173"/>
      <c r="ITS45" s="324"/>
      <c r="ITT45" s="321"/>
      <c r="ITU45" s="320"/>
      <c r="ITV45" s="321"/>
      <c r="ITW45" s="173"/>
      <c r="ITX45" s="170"/>
      <c r="ITY45" s="170"/>
      <c r="ITZ45" s="173"/>
      <c r="IUA45" s="324"/>
      <c r="IUB45" s="321"/>
      <c r="IUC45" s="320"/>
      <c r="IUD45" s="321"/>
      <c r="IUE45" s="173"/>
      <c r="IUF45" s="170"/>
      <c r="IUG45" s="170"/>
      <c r="IUH45" s="173"/>
      <c r="IUI45" s="324"/>
      <c r="IUJ45" s="321"/>
      <c r="IUK45" s="320"/>
      <c r="IUL45" s="321"/>
      <c r="IUM45" s="173"/>
      <c r="IUN45" s="170"/>
      <c r="IUO45" s="170"/>
      <c r="IUP45" s="173"/>
      <c r="IUQ45" s="324"/>
      <c r="IUR45" s="321"/>
      <c r="IUS45" s="320"/>
      <c r="IUT45" s="321"/>
      <c r="IUU45" s="173"/>
      <c r="IUV45" s="170"/>
      <c r="IUW45" s="170"/>
      <c r="IUX45" s="173"/>
      <c r="IUY45" s="324"/>
      <c r="IUZ45" s="321"/>
      <c r="IVA45" s="320"/>
      <c r="IVB45" s="321"/>
      <c r="IVC45" s="173"/>
      <c r="IVD45" s="170"/>
      <c r="IVE45" s="170"/>
      <c r="IVF45" s="173"/>
      <c r="IVG45" s="324"/>
      <c r="IVH45" s="321"/>
      <c r="IVI45" s="320"/>
      <c r="IVJ45" s="321"/>
      <c r="IVK45" s="173"/>
      <c r="IVL45" s="170"/>
      <c r="IVM45" s="170"/>
      <c r="IVN45" s="173"/>
      <c r="IVO45" s="324"/>
      <c r="IVP45" s="321"/>
      <c r="IVQ45" s="320"/>
      <c r="IVR45" s="321"/>
      <c r="IVS45" s="173"/>
      <c r="IVT45" s="170"/>
      <c r="IVU45" s="170"/>
      <c r="IVV45" s="173"/>
      <c r="IVW45" s="324"/>
      <c r="IVX45" s="321"/>
      <c r="IVY45" s="320"/>
      <c r="IVZ45" s="321"/>
      <c r="IWA45" s="173"/>
      <c r="IWB45" s="170"/>
      <c r="IWC45" s="170"/>
      <c r="IWD45" s="173"/>
      <c r="IWE45" s="324"/>
      <c r="IWF45" s="321"/>
      <c r="IWG45" s="320"/>
      <c r="IWH45" s="321"/>
      <c r="IWI45" s="173"/>
      <c r="IWJ45" s="170"/>
      <c r="IWK45" s="170"/>
      <c r="IWL45" s="173"/>
      <c r="IWM45" s="324"/>
      <c r="IWN45" s="321"/>
      <c r="IWO45" s="320"/>
      <c r="IWP45" s="321"/>
      <c r="IWQ45" s="173"/>
      <c r="IWR45" s="170"/>
      <c r="IWS45" s="170"/>
      <c r="IWT45" s="173"/>
      <c r="IWU45" s="324"/>
      <c r="IWV45" s="321"/>
      <c r="IWW45" s="320"/>
      <c r="IWX45" s="321"/>
      <c r="IWY45" s="173"/>
      <c r="IWZ45" s="170"/>
      <c r="IXA45" s="170"/>
      <c r="IXB45" s="173"/>
      <c r="IXC45" s="324"/>
      <c r="IXD45" s="321"/>
      <c r="IXE45" s="320"/>
      <c r="IXF45" s="321"/>
      <c r="IXG45" s="173"/>
      <c r="IXH45" s="170"/>
      <c r="IXI45" s="170"/>
      <c r="IXJ45" s="173"/>
      <c r="IXK45" s="324"/>
      <c r="IXL45" s="321"/>
      <c r="IXM45" s="320"/>
      <c r="IXN45" s="321"/>
      <c r="IXO45" s="173"/>
      <c r="IXP45" s="170"/>
      <c r="IXQ45" s="170"/>
      <c r="IXR45" s="173"/>
      <c r="IXS45" s="324"/>
      <c r="IXT45" s="321"/>
      <c r="IXU45" s="320"/>
      <c r="IXV45" s="321"/>
      <c r="IXW45" s="173"/>
      <c r="IXX45" s="170"/>
      <c r="IXY45" s="170"/>
      <c r="IXZ45" s="173"/>
      <c r="IYA45" s="324"/>
      <c r="IYB45" s="321"/>
      <c r="IYC45" s="320"/>
      <c r="IYD45" s="321"/>
      <c r="IYE45" s="173"/>
      <c r="IYF45" s="170"/>
      <c r="IYG45" s="170"/>
      <c r="IYH45" s="173"/>
      <c r="IYI45" s="324"/>
      <c r="IYJ45" s="321"/>
      <c r="IYK45" s="320"/>
      <c r="IYL45" s="321"/>
      <c r="IYM45" s="173"/>
      <c r="IYN45" s="170"/>
      <c r="IYO45" s="170"/>
      <c r="IYP45" s="173"/>
      <c r="IYQ45" s="324"/>
      <c r="IYR45" s="321"/>
      <c r="IYS45" s="320"/>
      <c r="IYT45" s="321"/>
      <c r="IYU45" s="173"/>
      <c r="IYV45" s="170"/>
      <c r="IYW45" s="170"/>
      <c r="IYX45" s="173"/>
      <c r="IYY45" s="324"/>
      <c r="IYZ45" s="321"/>
      <c r="IZA45" s="320"/>
      <c r="IZB45" s="321"/>
      <c r="IZC45" s="173"/>
      <c r="IZD45" s="170"/>
      <c r="IZE45" s="170"/>
      <c r="IZF45" s="173"/>
      <c r="IZG45" s="324"/>
      <c r="IZH45" s="321"/>
      <c r="IZI45" s="320"/>
      <c r="IZJ45" s="321"/>
      <c r="IZK45" s="173"/>
      <c r="IZL45" s="170"/>
      <c r="IZM45" s="170"/>
      <c r="IZN45" s="173"/>
      <c r="IZO45" s="324"/>
      <c r="IZP45" s="321"/>
      <c r="IZQ45" s="320"/>
      <c r="IZR45" s="321"/>
      <c r="IZS45" s="173"/>
      <c r="IZT45" s="170"/>
      <c r="IZU45" s="170"/>
      <c r="IZV45" s="173"/>
      <c r="IZW45" s="324"/>
      <c r="IZX45" s="321"/>
      <c r="IZY45" s="320"/>
      <c r="IZZ45" s="321"/>
      <c r="JAA45" s="173"/>
      <c r="JAB45" s="170"/>
      <c r="JAC45" s="170"/>
      <c r="JAD45" s="173"/>
      <c r="JAE45" s="324"/>
      <c r="JAF45" s="321"/>
      <c r="JAG45" s="320"/>
      <c r="JAH45" s="321"/>
      <c r="JAI45" s="173"/>
      <c r="JAJ45" s="170"/>
      <c r="JAK45" s="170"/>
      <c r="JAL45" s="173"/>
      <c r="JAM45" s="324"/>
      <c r="JAN45" s="321"/>
      <c r="JAO45" s="320"/>
      <c r="JAP45" s="321"/>
      <c r="JAQ45" s="173"/>
      <c r="JAR45" s="170"/>
      <c r="JAS45" s="170"/>
      <c r="JAT45" s="173"/>
      <c r="JAU45" s="324"/>
      <c r="JAV45" s="321"/>
      <c r="JAW45" s="320"/>
      <c r="JAX45" s="321"/>
      <c r="JAY45" s="173"/>
      <c r="JAZ45" s="170"/>
      <c r="JBA45" s="170"/>
      <c r="JBB45" s="173"/>
      <c r="JBC45" s="324"/>
      <c r="JBD45" s="321"/>
      <c r="JBE45" s="320"/>
      <c r="JBF45" s="321"/>
      <c r="JBG45" s="173"/>
      <c r="JBH45" s="170"/>
      <c r="JBI45" s="170"/>
      <c r="JBJ45" s="173"/>
      <c r="JBK45" s="324"/>
      <c r="JBL45" s="321"/>
      <c r="JBM45" s="320"/>
      <c r="JBN45" s="321"/>
      <c r="JBO45" s="173"/>
      <c r="JBP45" s="170"/>
      <c r="JBQ45" s="170"/>
      <c r="JBR45" s="173"/>
      <c r="JBS45" s="324"/>
      <c r="JBT45" s="321"/>
      <c r="JBU45" s="320"/>
      <c r="JBV45" s="321"/>
      <c r="JBW45" s="173"/>
      <c r="JBX45" s="170"/>
      <c r="JBY45" s="170"/>
      <c r="JBZ45" s="173"/>
      <c r="JCA45" s="324"/>
      <c r="JCB45" s="321"/>
      <c r="JCC45" s="320"/>
      <c r="JCD45" s="321"/>
      <c r="JCE45" s="173"/>
      <c r="JCF45" s="170"/>
      <c r="JCG45" s="170"/>
      <c r="JCH45" s="173"/>
      <c r="JCI45" s="324"/>
      <c r="JCJ45" s="321"/>
      <c r="JCK45" s="320"/>
      <c r="JCL45" s="321"/>
      <c r="JCM45" s="173"/>
      <c r="JCN45" s="170"/>
      <c r="JCO45" s="170"/>
      <c r="JCP45" s="173"/>
      <c r="JCQ45" s="324"/>
      <c r="JCR45" s="321"/>
      <c r="JCS45" s="320"/>
      <c r="JCT45" s="321"/>
      <c r="JCU45" s="173"/>
      <c r="JCV45" s="170"/>
      <c r="JCW45" s="170"/>
      <c r="JCX45" s="173"/>
      <c r="JCY45" s="324"/>
      <c r="JCZ45" s="321"/>
      <c r="JDA45" s="320"/>
      <c r="JDB45" s="321"/>
      <c r="JDC45" s="173"/>
      <c r="JDD45" s="170"/>
      <c r="JDE45" s="170"/>
      <c r="JDF45" s="173"/>
      <c r="JDG45" s="324"/>
      <c r="JDH45" s="321"/>
      <c r="JDI45" s="320"/>
      <c r="JDJ45" s="321"/>
      <c r="JDK45" s="173"/>
      <c r="JDL45" s="170"/>
      <c r="JDM45" s="170"/>
      <c r="JDN45" s="173"/>
      <c r="JDO45" s="324"/>
      <c r="JDP45" s="321"/>
      <c r="JDQ45" s="320"/>
      <c r="JDR45" s="321"/>
      <c r="JDS45" s="173"/>
      <c r="JDT45" s="170"/>
      <c r="JDU45" s="170"/>
      <c r="JDV45" s="173"/>
      <c r="JDW45" s="324"/>
      <c r="JDX45" s="321"/>
      <c r="JDY45" s="320"/>
      <c r="JDZ45" s="321"/>
      <c r="JEA45" s="173"/>
      <c r="JEB45" s="170"/>
      <c r="JEC45" s="170"/>
      <c r="JED45" s="173"/>
      <c r="JEE45" s="324"/>
      <c r="JEF45" s="321"/>
      <c r="JEG45" s="320"/>
      <c r="JEH45" s="321"/>
      <c r="JEI45" s="173"/>
      <c r="JEJ45" s="170"/>
      <c r="JEK45" s="170"/>
      <c r="JEL45" s="173"/>
      <c r="JEM45" s="324"/>
      <c r="JEN45" s="321"/>
      <c r="JEO45" s="320"/>
      <c r="JEP45" s="321"/>
      <c r="JEQ45" s="173"/>
      <c r="JER45" s="170"/>
      <c r="JES45" s="170"/>
      <c r="JET45" s="173"/>
      <c r="JEU45" s="324"/>
      <c r="JEV45" s="321"/>
      <c r="JEW45" s="320"/>
      <c r="JEX45" s="321"/>
      <c r="JEY45" s="173"/>
      <c r="JEZ45" s="170"/>
      <c r="JFA45" s="170"/>
      <c r="JFB45" s="173"/>
      <c r="JFC45" s="324"/>
      <c r="JFD45" s="321"/>
      <c r="JFE45" s="320"/>
      <c r="JFF45" s="321"/>
      <c r="JFG45" s="173"/>
      <c r="JFH45" s="170"/>
      <c r="JFI45" s="170"/>
      <c r="JFJ45" s="173"/>
      <c r="JFK45" s="324"/>
      <c r="JFL45" s="321"/>
      <c r="JFM45" s="320"/>
      <c r="JFN45" s="321"/>
      <c r="JFO45" s="173"/>
      <c r="JFP45" s="170"/>
      <c r="JFQ45" s="170"/>
      <c r="JFR45" s="173"/>
      <c r="JFS45" s="324"/>
      <c r="JFT45" s="321"/>
      <c r="JFU45" s="320"/>
      <c r="JFV45" s="321"/>
      <c r="JFW45" s="173"/>
      <c r="JFX45" s="170"/>
      <c r="JFY45" s="170"/>
      <c r="JFZ45" s="173"/>
      <c r="JGA45" s="324"/>
      <c r="JGB45" s="321"/>
      <c r="JGC45" s="320"/>
      <c r="JGD45" s="321"/>
      <c r="JGE45" s="173"/>
      <c r="JGF45" s="170"/>
      <c r="JGG45" s="170"/>
      <c r="JGH45" s="173"/>
      <c r="JGI45" s="324"/>
      <c r="JGJ45" s="321"/>
      <c r="JGK45" s="320"/>
      <c r="JGL45" s="321"/>
      <c r="JGM45" s="173"/>
      <c r="JGN45" s="170"/>
      <c r="JGO45" s="170"/>
      <c r="JGP45" s="173"/>
      <c r="JGQ45" s="324"/>
      <c r="JGR45" s="321"/>
      <c r="JGS45" s="320"/>
      <c r="JGT45" s="321"/>
      <c r="JGU45" s="173"/>
      <c r="JGV45" s="170"/>
      <c r="JGW45" s="170"/>
      <c r="JGX45" s="173"/>
      <c r="JGY45" s="324"/>
      <c r="JGZ45" s="321"/>
      <c r="JHA45" s="320"/>
      <c r="JHB45" s="321"/>
      <c r="JHC45" s="173"/>
      <c r="JHD45" s="170"/>
      <c r="JHE45" s="170"/>
      <c r="JHF45" s="173"/>
      <c r="JHG45" s="324"/>
      <c r="JHH45" s="321"/>
      <c r="JHI45" s="320"/>
      <c r="JHJ45" s="321"/>
      <c r="JHK45" s="173"/>
      <c r="JHL45" s="170"/>
      <c r="JHM45" s="170"/>
      <c r="JHN45" s="173"/>
      <c r="JHO45" s="324"/>
      <c r="JHP45" s="321"/>
      <c r="JHQ45" s="320"/>
      <c r="JHR45" s="321"/>
      <c r="JHS45" s="173"/>
      <c r="JHT45" s="170"/>
      <c r="JHU45" s="170"/>
      <c r="JHV45" s="173"/>
      <c r="JHW45" s="324"/>
      <c r="JHX45" s="321"/>
      <c r="JHY45" s="320"/>
      <c r="JHZ45" s="321"/>
      <c r="JIA45" s="173"/>
      <c r="JIB45" s="170"/>
      <c r="JIC45" s="170"/>
      <c r="JID45" s="173"/>
      <c r="JIE45" s="324"/>
      <c r="JIF45" s="321"/>
      <c r="JIG45" s="320"/>
      <c r="JIH45" s="321"/>
      <c r="JII45" s="173"/>
      <c r="JIJ45" s="170"/>
      <c r="JIK45" s="170"/>
      <c r="JIL45" s="173"/>
      <c r="JIM45" s="324"/>
      <c r="JIN45" s="321"/>
      <c r="JIO45" s="320"/>
      <c r="JIP45" s="321"/>
      <c r="JIQ45" s="173"/>
      <c r="JIR45" s="170"/>
      <c r="JIS45" s="170"/>
      <c r="JIT45" s="173"/>
      <c r="JIU45" s="324"/>
      <c r="JIV45" s="321"/>
      <c r="JIW45" s="320"/>
      <c r="JIX45" s="321"/>
      <c r="JIY45" s="173"/>
      <c r="JIZ45" s="170"/>
      <c r="JJA45" s="170"/>
      <c r="JJB45" s="173"/>
      <c r="JJC45" s="324"/>
      <c r="JJD45" s="321"/>
      <c r="JJE45" s="320"/>
      <c r="JJF45" s="321"/>
      <c r="JJG45" s="173"/>
      <c r="JJH45" s="170"/>
      <c r="JJI45" s="170"/>
      <c r="JJJ45" s="173"/>
      <c r="JJK45" s="324"/>
      <c r="JJL45" s="321"/>
      <c r="JJM45" s="320"/>
      <c r="JJN45" s="321"/>
      <c r="JJO45" s="173"/>
      <c r="JJP45" s="170"/>
      <c r="JJQ45" s="170"/>
      <c r="JJR45" s="173"/>
      <c r="JJS45" s="324"/>
      <c r="JJT45" s="321"/>
      <c r="JJU45" s="320"/>
      <c r="JJV45" s="321"/>
      <c r="JJW45" s="173"/>
      <c r="JJX45" s="170"/>
      <c r="JJY45" s="170"/>
      <c r="JJZ45" s="173"/>
      <c r="JKA45" s="324"/>
      <c r="JKB45" s="321"/>
      <c r="JKC45" s="320"/>
      <c r="JKD45" s="321"/>
      <c r="JKE45" s="173"/>
      <c r="JKF45" s="170"/>
      <c r="JKG45" s="170"/>
      <c r="JKH45" s="173"/>
      <c r="JKI45" s="324"/>
      <c r="JKJ45" s="321"/>
      <c r="JKK45" s="320"/>
      <c r="JKL45" s="321"/>
      <c r="JKM45" s="173"/>
      <c r="JKN45" s="170"/>
      <c r="JKO45" s="170"/>
      <c r="JKP45" s="173"/>
      <c r="JKQ45" s="324"/>
      <c r="JKR45" s="321"/>
      <c r="JKS45" s="320"/>
      <c r="JKT45" s="321"/>
      <c r="JKU45" s="173"/>
      <c r="JKV45" s="170"/>
      <c r="JKW45" s="170"/>
      <c r="JKX45" s="173"/>
      <c r="JKY45" s="324"/>
      <c r="JKZ45" s="321"/>
      <c r="JLA45" s="320"/>
      <c r="JLB45" s="321"/>
      <c r="JLC45" s="173"/>
      <c r="JLD45" s="170"/>
      <c r="JLE45" s="170"/>
      <c r="JLF45" s="173"/>
      <c r="JLG45" s="324"/>
      <c r="JLH45" s="321"/>
      <c r="JLI45" s="320"/>
      <c r="JLJ45" s="321"/>
      <c r="JLK45" s="173"/>
      <c r="JLL45" s="170"/>
      <c r="JLM45" s="170"/>
      <c r="JLN45" s="173"/>
      <c r="JLO45" s="324"/>
      <c r="JLP45" s="321"/>
      <c r="JLQ45" s="320"/>
      <c r="JLR45" s="321"/>
      <c r="JLS45" s="173"/>
      <c r="JLT45" s="170"/>
      <c r="JLU45" s="170"/>
      <c r="JLV45" s="173"/>
      <c r="JLW45" s="324"/>
      <c r="JLX45" s="321"/>
      <c r="JLY45" s="320"/>
      <c r="JLZ45" s="321"/>
      <c r="JMA45" s="173"/>
      <c r="JMB45" s="170"/>
      <c r="JMC45" s="170"/>
      <c r="JMD45" s="173"/>
      <c r="JME45" s="324"/>
      <c r="JMF45" s="321"/>
      <c r="JMG45" s="320"/>
      <c r="JMH45" s="321"/>
      <c r="JMI45" s="173"/>
      <c r="JMJ45" s="170"/>
      <c r="JMK45" s="170"/>
      <c r="JML45" s="173"/>
      <c r="JMM45" s="324"/>
      <c r="JMN45" s="321"/>
      <c r="JMO45" s="320"/>
      <c r="JMP45" s="321"/>
      <c r="JMQ45" s="173"/>
      <c r="JMR45" s="170"/>
      <c r="JMS45" s="170"/>
      <c r="JMT45" s="173"/>
      <c r="JMU45" s="324"/>
      <c r="JMV45" s="321"/>
      <c r="JMW45" s="320"/>
      <c r="JMX45" s="321"/>
      <c r="JMY45" s="173"/>
      <c r="JMZ45" s="170"/>
      <c r="JNA45" s="170"/>
      <c r="JNB45" s="173"/>
      <c r="JNC45" s="324"/>
      <c r="JND45" s="321"/>
      <c r="JNE45" s="320"/>
      <c r="JNF45" s="321"/>
      <c r="JNG45" s="173"/>
      <c r="JNH45" s="170"/>
      <c r="JNI45" s="170"/>
      <c r="JNJ45" s="173"/>
      <c r="JNK45" s="324"/>
      <c r="JNL45" s="321"/>
      <c r="JNM45" s="320"/>
      <c r="JNN45" s="321"/>
      <c r="JNO45" s="173"/>
      <c r="JNP45" s="170"/>
      <c r="JNQ45" s="170"/>
      <c r="JNR45" s="173"/>
      <c r="JNS45" s="324"/>
      <c r="JNT45" s="321"/>
      <c r="JNU45" s="320"/>
      <c r="JNV45" s="321"/>
      <c r="JNW45" s="173"/>
      <c r="JNX45" s="170"/>
      <c r="JNY45" s="170"/>
      <c r="JNZ45" s="173"/>
      <c r="JOA45" s="324"/>
      <c r="JOB45" s="321"/>
      <c r="JOC45" s="320"/>
      <c r="JOD45" s="321"/>
      <c r="JOE45" s="173"/>
      <c r="JOF45" s="170"/>
      <c r="JOG45" s="170"/>
      <c r="JOH45" s="173"/>
      <c r="JOI45" s="324"/>
      <c r="JOJ45" s="321"/>
      <c r="JOK45" s="320"/>
      <c r="JOL45" s="321"/>
      <c r="JOM45" s="173"/>
      <c r="JON45" s="170"/>
      <c r="JOO45" s="170"/>
      <c r="JOP45" s="173"/>
      <c r="JOQ45" s="324"/>
      <c r="JOR45" s="321"/>
      <c r="JOS45" s="320"/>
      <c r="JOT45" s="321"/>
      <c r="JOU45" s="173"/>
      <c r="JOV45" s="170"/>
      <c r="JOW45" s="170"/>
      <c r="JOX45" s="173"/>
      <c r="JOY45" s="324"/>
      <c r="JOZ45" s="321"/>
      <c r="JPA45" s="320"/>
      <c r="JPB45" s="321"/>
      <c r="JPC45" s="173"/>
      <c r="JPD45" s="170"/>
      <c r="JPE45" s="170"/>
      <c r="JPF45" s="173"/>
      <c r="JPG45" s="324"/>
      <c r="JPH45" s="321"/>
      <c r="JPI45" s="320"/>
      <c r="JPJ45" s="321"/>
      <c r="JPK45" s="173"/>
      <c r="JPL45" s="170"/>
      <c r="JPM45" s="170"/>
      <c r="JPN45" s="173"/>
      <c r="JPO45" s="324"/>
      <c r="JPP45" s="321"/>
      <c r="JPQ45" s="320"/>
      <c r="JPR45" s="321"/>
      <c r="JPS45" s="173"/>
      <c r="JPT45" s="170"/>
      <c r="JPU45" s="170"/>
      <c r="JPV45" s="173"/>
      <c r="JPW45" s="324"/>
      <c r="JPX45" s="321"/>
      <c r="JPY45" s="320"/>
      <c r="JPZ45" s="321"/>
      <c r="JQA45" s="173"/>
      <c r="JQB45" s="170"/>
      <c r="JQC45" s="170"/>
      <c r="JQD45" s="173"/>
      <c r="JQE45" s="324"/>
      <c r="JQF45" s="321"/>
      <c r="JQG45" s="320"/>
      <c r="JQH45" s="321"/>
      <c r="JQI45" s="173"/>
      <c r="JQJ45" s="170"/>
      <c r="JQK45" s="170"/>
      <c r="JQL45" s="173"/>
      <c r="JQM45" s="324"/>
      <c r="JQN45" s="321"/>
      <c r="JQO45" s="320"/>
      <c r="JQP45" s="321"/>
      <c r="JQQ45" s="173"/>
      <c r="JQR45" s="170"/>
      <c r="JQS45" s="170"/>
      <c r="JQT45" s="173"/>
      <c r="JQU45" s="324"/>
      <c r="JQV45" s="321"/>
      <c r="JQW45" s="320"/>
      <c r="JQX45" s="321"/>
      <c r="JQY45" s="173"/>
      <c r="JQZ45" s="170"/>
      <c r="JRA45" s="170"/>
      <c r="JRB45" s="173"/>
      <c r="JRC45" s="324"/>
      <c r="JRD45" s="321"/>
      <c r="JRE45" s="320"/>
      <c r="JRF45" s="321"/>
      <c r="JRG45" s="173"/>
      <c r="JRH45" s="170"/>
      <c r="JRI45" s="170"/>
      <c r="JRJ45" s="173"/>
      <c r="JRK45" s="324"/>
      <c r="JRL45" s="321"/>
      <c r="JRM45" s="320"/>
      <c r="JRN45" s="321"/>
      <c r="JRO45" s="173"/>
      <c r="JRP45" s="170"/>
      <c r="JRQ45" s="170"/>
      <c r="JRR45" s="173"/>
      <c r="JRS45" s="324"/>
      <c r="JRT45" s="321"/>
      <c r="JRU45" s="320"/>
      <c r="JRV45" s="321"/>
      <c r="JRW45" s="173"/>
      <c r="JRX45" s="170"/>
      <c r="JRY45" s="170"/>
      <c r="JRZ45" s="173"/>
      <c r="JSA45" s="324"/>
      <c r="JSB45" s="321"/>
      <c r="JSC45" s="320"/>
      <c r="JSD45" s="321"/>
      <c r="JSE45" s="173"/>
      <c r="JSF45" s="170"/>
      <c r="JSG45" s="170"/>
      <c r="JSH45" s="173"/>
      <c r="JSI45" s="324"/>
      <c r="JSJ45" s="321"/>
      <c r="JSK45" s="320"/>
      <c r="JSL45" s="321"/>
      <c r="JSM45" s="173"/>
      <c r="JSN45" s="170"/>
      <c r="JSO45" s="170"/>
      <c r="JSP45" s="173"/>
      <c r="JSQ45" s="324"/>
      <c r="JSR45" s="321"/>
      <c r="JSS45" s="320"/>
      <c r="JST45" s="321"/>
      <c r="JSU45" s="173"/>
      <c r="JSV45" s="170"/>
      <c r="JSW45" s="170"/>
      <c r="JSX45" s="173"/>
      <c r="JSY45" s="324"/>
      <c r="JSZ45" s="321"/>
      <c r="JTA45" s="320"/>
      <c r="JTB45" s="321"/>
      <c r="JTC45" s="173"/>
      <c r="JTD45" s="170"/>
      <c r="JTE45" s="170"/>
      <c r="JTF45" s="173"/>
      <c r="JTG45" s="324"/>
      <c r="JTH45" s="321"/>
      <c r="JTI45" s="320"/>
      <c r="JTJ45" s="321"/>
      <c r="JTK45" s="173"/>
      <c r="JTL45" s="170"/>
      <c r="JTM45" s="170"/>
      <c r="JTN45" s="173"/>
      <c r="JTO45" s="324"/>
      <c r="JTP45" s="321"/>
      <c r="JTQ45" s="320"/>
      <c r="JTR45" s="321"/>
      <c r="JTS45" s="173"/>
      <c r="JTT45" s="170"/>
      <c r="JTU45" s="170"/>
      <c r="JTV45" s="173"/>
      <c r="JTW45" s="324"/>
      <c r="JTX45" s="321"/>
      <c r="JTY45" s="320"/>
      <c r="JTZ45" s="321"/>
      <c r="JUA45" s="173"/>
      <c r="JUB45" s="170"/>
      <c r="JUC45" s="170"/>
      <c r="JUD45" s="173"/>
      <c r="JUE45" s="324"/>
      <c r="JUF45" s="321"/>
      <c r="JUG45" s="320"/>
      <c r="JUH45" s="321"/>
      <c r="JUI45" s="173"/>
      <c r="JUJ45" s="170"/>
      <c r="JUK45" s="170"/>
      <c r="JUL45" s="173"/>
      <c r="JUM45" s="324"/>
      <c r="JUN45" s="321"/>
      <c r="JUO45" s="320"/>
      <c r="JUP45" s="321"/>
      <c r="JUQ45" s="173"/>
      <c r="JUR45" s="170"/>
      <c r="JUS45" s="170"/>
      <c r="JUT45" s="173"/>
      <c r="JUU45" s="324"/>
      <c r="JUV45" s="321"/>
      <c r="JUW45" s="320"/>
      <c r="JUX45" s="321"/>
      <c r="JUY45" s="173"/>
      <c r="JUZ45" s="170"/>
      <c r="JVA45" s="170"/>
      <c r="JVB45" s="173"/>
      <c r="JVC45" s="324"/>
      <c r="JVD45" s="321"/>
      <c r="JVE45" s="320"/>
      <c r="JVF45" s="321"/>
      <c r="JVG45" s="173"/>
      <c r="JVH45" s="170"/>
      <c r="JVI45" s="170"/>
      <c r="JVJ45" s="173"/>
      <c r="JVK45" s="324"/>
      <c r="JVL45" s="321"/>
      <c r="JVM45" s="320"/>
      <c r="JVN45" s="321"/>
      <c r="JVO45" s="173"/>
      <c r="JVP45" s="170"/>
      <c r="JVQ45" s="170"/>
      <c r="JVR45" s="173"/>
      <c r="JVS45" s="324"/>
      <c r="JVT45" s="321"/>
      <c r="JVU45" s="320"/>
      <c r="JVV45" s="321"/>
      <c r="JVW45" s="173"/>
      <c r="JVX45" s="170"/>
      <c r="JVY45" s="170"/>
      <c r="JVZ45" s="173"/>
      <c r="JWA45" s="324"/>
      <c r="JWB45" s="321"/>
      <c r="JWC45" s="320"/>
      <c r="JWD45" s="321"/>
      <c r="JWE45" s="173"/>
      <c r="JWF45" s="170"/>
      <c r="JWG45" s="170"/>
      <c r="JWH45" s="173"/>
      <c r="JWI45" s="324"/>
      <c r="JWJ45" s="321"/>
      <c r="JWK45" s="320"/>
      <c r="JWL45" s="321"/>
      <c r="JWM45" s="173"/>
      <c r="JWN45" s="170"/>
      <c r="JWO45" s="170"/>
      <c r="JWP45" s="173"/>
      <c r="JWQ45" s="324"/>
      <c r="JWR45" s="321"/>
      <c r="JWS45" s="320"/>
      <c r="JWT45" s="321"/>
      <c r="JWU45" s="173"/>
      <c r="JWV45" s="170"/>
      <c r="JWW45" s="170"/>
      <c r="JWX45" s="173"/>
      <c r="JWY45" s="324"/>
      <c r="JWZ45" s="321"/>
      <c r="JXA45" s="320"/>
      <c r="JXB45" s="321"/>
      <c r="JXC45" s="173"/>
      <c r="JXD45" s="170"/>
      <c r="JXE45" s="170"/>
      <c r="JXF45" s="173"/>
      <c r="JXG45" s="324"/>
      <c r="JXH45" s="321"/>
      <c r="JXI45" s="320"/>
      <c r="JXJ45" s="321"/>
      <c r="JXK45" s="173"/>
      <c r="JXL45" s="170"/>
      <c r="JXM45" s="170"/>
      <c r="JXN45" s="173"/>
      <c r="JXO45" s="324"/>
      <c r="JXP45" s="321"/>
      <c r="JXQ45" s="320"/>
      <c r="JXR45" s="321"/>
      <c r="JXS45" s="173"/>
      <c r="JXT45" s="170"/>
      <c r="JXU45" s="170"/>
      <c r="JXV45" s="173"/>
      <c r="JXW45" s="324"/>
      <c r="JXX45" s="321"/>
      <c r="JXY45" s="320"/>
      <c r="JXZ45" s="321"/>
      <c r="JYA45" s="173"/>
      <c r="JYB45" s="170"/>
      <c r="JYC45" s="170"/>
      <c r="JYD45" s="173"/>
      <c r="JYE45" s="324"/>
      <c r="JYF45" s="321"/>
      <c r="JYG45" s="320"/>
      <c r="JYH45" s="321"/>
      <c r="JYI45" s="173"/>
      <c r="JYJ45" s="170"/>
      <c r="JYK45" s="170"/>
      <c r="JYL45" s="173"/>
      <c r="JYM45" s="324"/>
      <c r="JYN45" s="321"/>
      <c r="JYO45" s="320"/>
      <c r="JYP45" s="321"/>
      <c r="JYQ45" s="173"/>
      <c r="JYR45" s="170"/>
      <c r="JYS45" s="170"/>
      <c r="JYT45" s="173"/>
      <c r="JYU45" s="324"/>
      <c r="JYV45" s="321"/>
      <c r="JYW45" s="320"/>
      <c r="JYX45" s="321"/>
      <c r="JYY45" s="173"/>
      <c r="JYZ45" s="170"/>
      <c r="JZA45" s="170"/>
      <c r="JZB45" s="173"/>
      <c r="JZC45" s="324"/>
      <c r="JZD45" s="321"/>
      <c r="JZE45" s="320"/>
      <c r="JZF45" s="321"/>
      <c r="JZG45" s="173"/>
      <c r="JZH45" s="170"/>
      <c r="JZI45" s="170"/>
      <c r="JZJ45" s="173"/>
      <c r="JZK45" s="324"/>
      <c r="JZL45" s="321"/>
      <c r="JZM45" s="320"/>
      <c r="JZN45" s="321"/>
      <c r="JZO45" s="173"/>
      <c r="JZP45" s="170"/>
      <c r="JZQ45" s="170"/>
      <c r="JZR45" s="173"/>
      <c r="JZS45" s="324"/>
      <c r="JZT45" s="321"/>
      <c r="JZU45" s="320"/>
      <c r="JZV45" s="321"/>
      <c r="JZW45" s="173"/>
      <c r="JZX45" s="170"/>
      <c r="JZY45" s="170"/>
      <c r="JZZ45" s="173"/>
      <c r="KAA45" s="324"/>
      <c r="KAB45" s="321"/>
      <c r="KAC45" s="320"/>
      <c r="KAD45" s="321"/>
      <c r="KAE45" s="173"/>
      <c r="KAF45" s="170"/>
      <c r="KAG45" s="170"/>
      <c r="KAH45" s="173"/>
      <c r="KAI45" s="324"/>
      <c r="KAJ45" s="321"/>
      <c r="KAK45" s="320"/>
      <c r="KAL45" s="321"/>
      <c r="KAM45" s="173"/>
      <c r="KAN45" s="170"/>
      <c r="KAO45" s="170"/>
      <c r="KAP45" s="173"/>
      <c r="KAQ45" s="324"/>
      <c r="KAR45" s="321"/>
      <c r="KAS45" s="320"/>
      <c r="KAT45" s="321"/>
      <c r="KAU45" s="173"/>
      <c r="KAV45" s="170"/>
      <c r="KAW45" s="170"/>
      <c r="KAX45" s="173"/>
      <c r="KAY45" s="324"/>
      <c r="KAZ45" s="321"/>
      <c r="KBA45" s="320"/>
      <c r="KBB45" s="321"/>
      <c r="KBC45" s="173"/>
      <c r="KBD45" s="170"/>
      <c r="KBE45" s="170"/>
      <c r="KBF45" s="173"/>
      <c r="KBG45" s="324"/>
      <c r="KBH45" s="321"/>
      <c r="KBI45" s="320"/>
      <c r="KBJ45" s="321"/>
      <c r="KBK45" s="173"/>
      <c r="KBL45" s="170"/>
      <c r="KBM45" s="170"/>
      <c r="KBN45" s="173"/>
      <c r="KBO45" s="324"/>
      <c r="KBP45" s="321"/>
      <c r="KBQ45" s="320"/>
      <c r="KBR45" s="321"/>
      <c r="KBS45" s="173"/>
      <c r="KBT45" s="170"/>
      <c r="KBU45" s="170"/>
      <c r="KBV45" s="173"/>
      <c r="KBW45" s="324"/>
      <c r="KBX45" s="321"/>
      <c r="KBY45" s="320"/>
      <c r="KBZ45" s="321"/>
      <c r="KCA45" s="173"/>
      <c r="KCB45" s="170"/>
      <c r="KCC45" s="170"/>
      <c r="KCD45" s="173"/>
      <c r="KCE45" s="324"/>
      <c r="KCF45" s="321"/>
      <c r="KCG45" s="320"/>
      <c r="KCH45" s="321"/>
      <c r="KCI45" s="173"/>
      <c r="KCJ45" s="170"/>
      <c r="KCK45" s="170"/>
      <c r="KCL45" s="173"/>
      <c r="KCM45" s="324"/>
      <c r="KCN45" s="321"/>
      <c r="KCO45" s="320"/>
      <c r="KCP45" s="321"/>
      <c r="KCQ45" s="173"/>
      <c r="KCR45" s="170"/>
      <c r="KCS45" s="170"/>
      <c r="KCT45" s="173"/>
      <c r="KCU45" s="324"/>
      <c r="KCV45" s="321"/>
      <c r="KCW45" s="320"/>
      <c r="KCX45" s="321"/>
      <c r="KCY45" s="173"/>
      <c r="KCZ45" s="170"/>
      <c r="KDA45" s="170"/>
      <c r="KDB45" s="173"/>
      <c r="KDC45" s="324"/>
      <c r="KDD45" s="321"/>
      <c r="KDE45" s="320"/>
      <c r="KDF45" s="321"/>
      <c r="KDG45" s="173"/>
      <c r="KDH45" s="170"/>
      <c r="KDI45" s="170"/>
      <c r="KDJ45" s="173"/>
      <c r="KDK45" s="324"/>
      <c r="KDL45" s="321"/>
      <c r="KDM45" s="320"/>
      <c r="KDN45" s="321"/>
      <c r="KDO45" s="173"/>
      <c r="KDP45" s="170"/>
      <c r="KDQ45" s="170"/>
      <c r="KDR45" s="173"/>
      <c r="KDS45" s="324"/>
      <c r="KDT45" s="321"/>
      <c r="KDU45" s="320"/>
      <c r="KDV45" s="321"/>
      <c r="KDW45" s="173"/>
      <c r="KDX45" s="170"/>
      <c r="KDY45" s="170"/>
      <c r="KDZ45" s="173"/>
      <c r="KEA45" s="324"/>
      <c r="KEB45" s="321"/>
      <c r="KEC45" s="320"/>
      <c r="KED45" s="321"/>
      <c r="KEE45" s="173"/>
      <c r="KEF45" s="170"/>
      <c r="KEG45" s="170"/>
      <c r="KEH45" s="173"/>
      <c r="KEI45" s="324"/>
      <c r="KEJ45" s="321"/>
      <c r="KEK45" s="320"/>
      <c r="KEL45" s="321"/>
      <c r="KEM45" s="173"/>
      <c r="KEN45" s="170"/>
      <c r="KEO45" s="170"/>
      <c r="KEP45" s="173"/>
      <c r="KEQ45" s="324"/>
      <c r="KER45" s="321"/>
      <c r="KES45" s="320"/>
      <c r="KET45" s="321"/>
      <c r="KEU45" s="173"/>
      <c r="KEV45" s="170"/>
      <c r="KEW45" s="170"/>
      <c r="KEX45" s="173"/>
      <c r="KEY45" s="324"/>
      <c r="KEZ45" s="321"/>
      <c r="KFA45" s="320"/>
      <c r="KFB45" s="321"/>
      <c r="KFC45" s="173"/>
      <c r="KFD45" s="170"/>
      <c r="KFE45" s="170"/>
      <c r="KFF45" s="173"/>
      <c r="KFG45" s="324"/>
      <c r="KFH45" s="321"/>
      <c r="KFI45" s="320"/>
      <c r="KFJ45" s="321"/>
      <c r="KFK45" s="173"/>
      <c r="KFL45" s="170"/>
      <c r="KFM45" s="170"/>
      <c r="KFN45" s="173"/>
      <c r="KFO45" s="324"/>
      <c r="KFP45" s="321"/>
      <c r="KFQ45" s="320"/>
      <c r="KFR45" s="321"/>
      <c r="KFS45" s="173"/>
      <c r="KFT45" s="170"/>
      <c r="KFU45" s="170"/>
      <c r="KFV45" s="173"/>
      <c r="KFW45" s="324"/>
      <c r="KFX45" s="321"/>
      <c r="KFY45" s="320"/>
      <c r="KFZ45" s="321"/>
      <c r="KGA45" s="173"/>
      <c r="KGB45" s="170"/>
      <c r="KGC45" s="170"/>
      <c r="KGD45" s="173"/>
      <c r="KGE45" s="324"/>
      <c r="KGF45" s="321"/>
      <c r="KGG45" s="320"/>
      <c r="KGH45" s="321"/>
      <c r="KGI45" s="173"/>
      <c r="KGJ45" s="170"/>
      <c r="KGK45" s="170"/>
      <c r="KGL45" s="173"/>
      <c r="KGM45" s="324"/>
      <c r="KGN45" s="321"/>
      <c r="KGO45" s="320"/>
      <c r="KGP45" s="321"/>
      <c r="KGQ45" s="173"/>
      <c r="KGR45" s="170"/>
      <c r="KGS45" s="170"/>
      <c r="KGT45" s="173"/>
      <c r="KGU45" s="324"/>
      <c r="KGV45" s="321"/>
      <c r="KGW45" s="320"/>
      <c r="KGX45" s="321"/>
      <c r="KGY45" s="173"/>
      <c r="KGZ45" s="170"/>
      <c r="KHA45" s="170"/>
      <c r="KHB45" s="173"/>
      <c r="KHC45" s="324"/>
      <c r="KHD45" s="321"/>
      <c r="KHE45" s="320"/>
      <c r="KHF45" s="321"/>
      <c r="KHG45" s="173"/>
      <c r="KHH45" s="170"/>
      <c r="KHI45" s="170"/>
      <c r="KHJ45" s="173"/>
      <c r="KHK45" s="324"/>
      <c r="KHL45" s="321"/>
      <c r="KHM45" s="320"/>
      <c r="KHN45" s="321"/>
      <c r="KHO45" s="173"/>
      <c r="KHP45" s="170"/>
      <c r="KHQ45" s="170"/>
      <c r="KHR45" s="173"/>
      <c r="KHS45" s="324"/>
      <c r="KHT45" s="321"/>
      <c r="KHU45" s="320"/>
      <c r="KHV45" s="321"/>
      <c r="KHW45" s="173"/>
      <c r="KHX45" s="170"/>
      <c r="KHY45" s="170"/>
      <c r="KHZ45" s="173"/>
      <c r="KIA45" s="324"/>
      <c r="KIB45" s="321"/>
      <c r="KIC45" s="320"/>
      <c r="KID45" s="321"/>
      <c r="KIE45" s="173"/>
      <c r="KIF45" s="170"/>
      <c r="KIG45" s="170"/>
      <c r="KIH45" s="173"/>
      <c r="KII45" s="324"/>
      <c r="KIJ45" s="321"/>
      <c r="KIK45" s="320"/>
      <c r="KIL45" s="321"/>
      <c r="KIM45" s="173"/>
      <c r="KIN45" s="170"/>
      <c r="KIO45" s="170"/>
      <c r="KIP45" s="173"/>
      <c r="KIQ45" s="324"/>
      <c r="KIR45" s="321"/>
      <c r="KIS45" s="320"/>
      <c r="KIT45" s="321"/>
      <c r="KIU45" s="173"/>
      <c r="KIV45" s="170"/>
      <c r="KIW45" s="170"/>
      <c r="KIX45" s="173"/>
      <c r="KIY45" s="324"/>
      <c r="KIZ45" s="321"/>
      <c r="KJA45" s="320"/>
      <c r="KJB45" s="321"/>
      <c r="KJC45" s="173"/>
      <c r="KJD45" s="170"/>
      <c r="KJE45" s="170"/>
      <c r="KJF45" s="173"/>
      <c r="KJG45" s="324"/>
      <c r="KJH45" s="321"/>
      <c r="KJI45" s="320"/>
      <c r="KJJ45" s="321"/>
      <c r="KJK45" s="173"/>
      <c r="KJL45" s="170"/>
      <c r="KJM45" s="170"/>
      <c r="KJN45" s="173"/>
      <c r="KJO45" s="324"/>
      <c r="KJP45" s="321"/>
      <c r="KJQ45" s="320"/>
      <c r="KJR45" s="321"/>
      <c r="KJS45" s="173"/>
      <c r="KJT45" s="170"/>
      <c r="KJU45" s="170"/>
      <c r="KJV45" s="173"/>
      <c r="KJW45" s="324"/>
      <c r="KJX45" s="321"/>
      <c r="KJY45" s="320"/>
      <c r="KJZ45" s="321"/>
      <c r="KKA45" s="173"/>
      <c r="KKB45" s="170"/>
      <c r="KKC45" s="170"/>
      <c r="KKD45" s="173"/>
      <c r="KKE45" s="324"/>
      <c r="KKF45" s="321"/>
      <c r="KKG45" s="320"/>
      <c r="KKH45" s="321"/>
      <c r="KKI45" s="173"/>
      <c r="KKJ45" s="170"/>
      <c r="KKK45" s="170"/>
      <c r="KKL45" s="173"/>
      <c r="KKM45" s="324"/>
      <c r="KKN45" s="321"/>
      <c r="KKO45" s="320"/>
      <c r="KKP45" s="321"/>
      <c r="KKQ45" s="173"/>
      <c r="KKR45" s="170"/>
      <c r="KKS45" s="170"/>
      <c r="KKT45" s="173"/>
      <c r="KKU45" s="324"/>
      <c r="KKV45" s="321"/>
      <c r="KKW45" s="320"/>
      <c r="KKX45" s="321"/>
      <c r="KKY45" s="173"/>
      <c r="KKZ45" s="170"/>
      <c r="KLA45" s="170"/>
      <c r="KLB45" s="173"/>
      <c r="KLC45" s="324"/>
      <c r="KLD45" s="321"/>
      <c r="KLE45" s="320"/>
      <c r="KLF45" s="321"/>
      <c r="KLG45" s="173"/>
      <c r="KLH45" s="170"/>
      <c r="KLI45" s="170"/>
      <c r="KLJ45" s="173"/>
      <c r="KLK45" s="324"/>
      <c r="KLL45" s="321"/>
      <c r="KLM45" s="320"/>
      <c r="KLN45" s="321"/>
      <c r="KLO45" s="173"/>
      <c r="KLP45" s="170"/>
      <c r="KLQ45" s="170"/>
      <c r="KLR45" s="173"/>
      <c r="KLS45" s="324"/>
      <c r="KLT45" s="321"/>
      <c r="KLU45" s="320"/>
      <c r="KLV45" s="321"/>
      <c r="KLW45" s="173"/>
      <c r="KLX45" s="170"/>
      <c r="KLY45" s="170"/>
      <c r="KLZ45" s="173"/>
      <c r="KMA45" s="324"/>
      <c r="KMB45" s="321"/>
      <c r="KMC45" s="320"/>
      <c r="KMD45" s="321"/>
      <c r="KME45" s="173"/>
      <c r="KMF45" s="170"/>
      <c r="KMG45" s="170"/>
      <c r="KMH45" s="173"/>
      <c r="KMI45" s="324"/>
      <c r="KMJ45" s="321"/>
      <c r="KMK45" s="320"/>
      <c r="KML45" s="321"/>
      <c r="KMM45" s="173"/>
      <c r="KMN45" s="170"/>
      <c r="KMO45" s="170"/>
      <c r="KMP45" s="173"/>
      <c r="KMQ45" s="324"/>
      <c r="KMR45" s="321"/>
      <c r="KMS45" s="320"/>
      <c r="KMT45" s="321"/>
      <c r="KMU45" s="173"/>
      <c r="KMV45" s="170"/>
      <c r="KMW45" s="170"/>
      <c r="KMX45" s="173"/>
      <c r="KMY45" s="324"/>
      <c r="KMZ45" s="321"/>
      <c r="KNA45" s="320"/>
      <c r="KNB45" s="321"/>
      <c r="KNC45" s="173"/>
      <c r="KND45" s="170"/>
      <c r="KNE45" s="170"/>
      <c r="KNF45" s="173"/>
      <c r="KNG45" s="324"/>
      <c r="KNH45" s="321"/>
      <c r="KNI45" s="320"/>
      <c r="KNJ45" s="321"/>
      <c r="KNK45" s="173"/>
      <c r="KNL45" s="170"/>
      <c r="KNM45" s="170"/>
      <c r="KNN45" s="173"/>
      <c r="KNO45" s="324"/>
      <c r="KNP45" s="321"/>
      <c r="KNQ45" s="320"/>
      <c r="KNR45" s="321"/>
      <c r="KNS45" s="173"/>
      <c r="KNT45" s="170"/>
      <c r="KNU45" s="170"/>
      <c r="KNV45" s="173"/>
      <c r="KNW45" s="324"/>
      <c r="KNX45" s="321"/>
      <c r="KNY45" s="320"/>
      <c r="KNZ45" s="321"/>
      <c r="KOA45" s="173"/>
      <c r="KOB45" s="170"/>
      <c r="KOC45" s="170"/>
      <c r="KOD45" s="173"/>
      <c r="KOE45" s="324"/>
      <c r="KOF45" s="321"/>
      <c r="KOG45" s="320"/>
      <c r="KOH45" s="321"/>
      <c r="KOI45" s="173"/>
      <c r="KOJ45" s="170"/>
      <c r="KOK45" s="170"/>
      <c r="KOL45" s="173"/>
      <c r="KOM45" s="324"/>
      <c r="KON45" s="321"/>
      <c r="KOO45" s="320"/>
      <c r="KOP45" s="321"/>
      <c r="KOQ45" s="173"/>
      <c r="KOR45" s="170"/>
      <c r="KOS45" s="170"/>
      <c r="KOT45" s="173"/>
      <c r="KOU45" s="324"/>
      <c r="KOV45" s="321"/>
      <c r="KOW45" s="320"/>
      <c r="KOX45" s="321"/>
      <c r="KOY45" s="173"/>
      <c r="KOZ45" s="170"/>
      <c r="KPA45" s="170"/>
      <c r="KPB45" s="173"/>
      <c r="KPC45" s="324"/>
      <c r="KPD45" s="321"/>
      <c r="KPE45" s="320"/>
      <c r="KPF45" s="321"/>
      <c r="KPG45" s="173"/>
      <c r="KPH45" s="170"/>
      <c r="KPI45" s="170"/>
      <c r="KPJ45" s="173"/>
      <c r="KPK45" s="324"/>
      <c r="KPL45" s="321"/>
      <c r="KPM45" s="320"/>
      <c r="KPN45" s="321"/>
      <c r="KPO45" s="173"/>
      <c r="KPP45" s="170"/>
      <c r="KPQ45" s="170"/>
      <c r="KPR45" s="173"/>
      <c r="KPS45" s="324"/>
      <c r="KPT45" s="321"/>
      <c r="KPU45" s="320"/>
      <c r="KPV45" s="321"/>
      <c r="KPW45" s="173"/>
      <c r="KPX45" s="170"/>
      <c r="KPY45" s="170"/>
      <c r="KPZ45" s="173"/>
      <c r="KQA45" s="324"/>
      <c r="KQB45" s="321"/>
      <c r="KQC45" s="320"/>
      <c r="KQD45" s="321"/>
      <c r="KQE45" s="173"/>
      <c r="KQF45" s="170"/>
      <c r="KQG45" s="170"/>
      <c r="KQH45" s="173"/>
      <c r="KQI45" s="324"/>
      <c r="KQJ45" s="321"/>
      <c r="KQK45" s="320"/>
      <c r="KQL45" s="321"/>
      <c r="KQM45" s="173"/>
      <c r="KQN45" s="170"/>
      <c r="KQO45" s="170"/>
      <c r="KQP45" s="173"/>
      <c r="KQQ45" s="324"/>
      <c r="KQR45" s="321"/>
      <c r="KQS45" s="320"/>
      <c r="KQT45" s="321"/>
      <c r="KQU45" s="173"/>
      <c r="KQV45" s="170"/>
      <c r="KQW45" s="170"/>
      <c r="KQX45" s="173"/>
      <c r="KQY45" s="324"/>
      <c r="KQZ45" s="321"/>
      <c r="KRA45" s="320"/>
      <c r="KRB45" s="321"/>
      <c r="KRC45" s="173"/>
      <c r="KRD45" s="170"/>
      <c r="KRE45" s="170"/>
      <c r="KRF45" s="173"/>
      <c r="KRG45" s="324"/>
      <c r="KRH45" s="321"/>
      <c r="KRI45" s="320"/>
      <c r="KRJ45" s="321"/>
      <c r="KRK45" s="173"/>
      <c r="KRL45" s="170"/>
      <c r="KRM45" s="170"/>
      <c r="KRN45" s="173"/>
      <c r="KRO45" s="324"/>
      <c r="KRP45" s="321"/>
      <c r="KRQ45" s="320"/>
      <c r="KRR45" s="321"/>
      <c r="KRS45" s="173"/>
      <c r="KRT45" s="170"/>
      <c r="KRU45" s="170"/>
      <c r="KRV45" s="173"/>
      <c r="KRW45" s="324"/>
      <c r="KRX45" s="321"/>
      <c r="KRY45" s="320"/>
      <c r="KRZ45" s="321"/>
      <c r="KSA45" s="173"/>
      <c r="KSB45" s="170"/>
      <c r="KSC45" s="170"/>
      <c r="KSD45" s="173"/>
      <c r="KSE45" s="324"/>
      <c r="KSF45" s="321"/>
      <c r="KSG45" s="320"/>
      <c r="KSH45" s="321"/>
      <c r="KSI45" s="173"/>
      <c r="KSJ45" s="170"/>
      <c r="KSK45" s="170"/>
      <c r="KSL45" s="173"/>
      <c r="KSM45" s="324"/>
      <c r="KSN45" s="321"/>
      <c r="KSO45" s="320"/>
      <c r="KSP45" s="321"/>
      <c r="KSQ45" s="173"/>
      <c r="KSR45" s="170"/>
      <c r="KSS45" s="170"/>
      <c r="KST45" s="173"/>
      <c r="KSU45" s="324"/>
      <c r="KSV45" s="321"/>
      <c r="KSW45" s="320"/>
      <c r="KSX45" s="321"/>
      <c r="KSY45" s="173"/>
      <c r="KSZ45" s="170"/>
      <c r="KTA45" s="170"/>
      <c r="KTB45" s="173"/>
      <c r="KTC45" s="324"/>
      <c r="KTD45" s="321"/>
      <c r="KTE45" s="320"/>
      <c r="KTF45" s="321"/>
      <c r="KTG45" s="173"/>
      <c r="KTH45" s="170"/>
      <c r="KTI45" s="170"/>
      <c r="KTJ45" s="173"/>
      <c r="KTK45" s="324"/>
      <c r="KTL45" s="321"/>
      <c r="KTM45" s="320"/>
      <c r="KTN45" s="321"/>
      <c r="KTO45" s="173"/>
      <c r="KTP45" s="170"/>
      <c r="KTQ45" s="170"/>
      <c r="KTR45" s="173"/>
      <c r="KTS45" s="324"/>
      <c r="KTT45" s="321"/>
      <c r="KTU45" s="320"/>
      <c r="KTV45" s="321"/>
      <c r="KTW45" s="173"/>
      <c r="KTX45" s="170"/>
      <c r="KTY45" s="170"/>
      <c r="KTZ45" s="173"/>
      <c r="KUA45" s="324"/>
      <c r="KUB45" s="321"/>
      <c r="KUC45" s="320"/>
      <c r="KUD45" s="321"/>
      <c r="KUE45" s="173"/>
      <c r="KUF45" s="170"/>
      <c r="KUG45" s="170"/>
      <c r="KUH45" s="173"/>
      <c r="KUI45" s="324"/>
      <c r="KUJ45" s="321"/>
      <c r="KUK45" s="320"/>
      <c r="KUL45" s="321"/>
      <c r="KUM45" s="173"/>
      <c r="KUN45" s="170"/>
      <c r="KUO45" s="170"/>
      <c r="KUP45" s="173"/>
      <c r="KUQ45" s="324"/>
      <c r="KUR45" s="321"/>
      <c r="KUS45" s="320"/>
      <c r="KUT45" s="321"/>
      <c r="KUU45" s="173"/>
      <c r="KUV45" s="170"/>
      <c r="KUW45" s="170"/>
      <c r="KUX45" s="173"/>
      <c r="KUY45" s="324"/>
      <c r="KUZ45" s="321"/>
      <c r="KVA45" s="320"/>
      <c r="KVB45" s="321"/>
      <c r="KVC45" s="173"/>
      <c r="KVD45" s="170"/>
      <c r="KVE45" s="170"/>
      <c r="KVF45" s="173"/>
      <c r="KVG45" s="324"/>
      <c r="KVH45" s="321"/>
      <c r="KVI45" s="320"/>
      <c r="KVJ45" s="321"/>
      <c r="KVK45" s="173"/>
      <c r="KVL45" s="170"/>
      <c r="KVM45" s="170"/>
      <c r="KVN45" s="173"/>
      <c r="KVO45" s="324"/>
      <c r="KVP45" s="321"/>
      <c r="KVQ45" s="320"/>
      <c r="KVR45" s="321"/>
      <c r="KVS45" s="173"/>
      <c r="KVT45" s="170"/>
      <c r="KVU45" s="170"/>
      <c r="KVV45" s="173"/>
      <c r="KVW45" s="324"/>
      <c r="KVX45" s="321"/>
      <c r="KVY45" s="320"/>
      <c r="KVZ45" s="321"/>
      <c r="KWA45" s="173"/>
      <c r="KWB45" s="170"/>
      <c r="KWC45" s="170"/>
      <c r="KWD45" s="173"/>
      <c r="KWE45" s="324"/>
      <c r="KWF45" s="321"/>
      <c r="KWG45" s="320"/>
      <c r="KWH45" s="321"/>
      <c r="KWI45" s="173"/>
      <c r="KWJ45" s="170"/>
      <c r="KWK45" s="170"/>
      <c r="KWL45" s="173"/>
      <c r="KWM45" s="324"/>
      <c r="KWN45" s="321"/>
      <c r="KWO45" s="320"/>
      <c r="KWP45" s="321"/>
      <c r="KWQ45" s="173"/>
      <c r="KWR45" s="170"/>
      <c r="KWS45" s="170"/>
      <c r="KWT45" s="173"/>
      <c r="KWU45" s="324"/>
      <c r="KWV45" s="321"/>
      <c r="KWW45" s="320"/>
      <c r="KWX45" s="321"/>
      <c r="KWY45" s="173"/>
      <c r="KWZ45" s="170"/>
      <c r="KXA45" s="170"/>
      <c r="KXB45" s="173"/>
      <c r="KXC45" s="324"/>
      <c r="KXD45" s="321"/>
      <c r="KXE45" s="320"/>
      <c r="KXF45" s="321"/>
      <c r="KXG45" s="173"/>
      <c r="KXH45" s="170"/>
      <c r="KXI45" s="170"/>
      <c r="KXJ45" s="173"/>
      <c r="KXK45" s="324"/>
      <c r="KXL45" s="321"/>
      <c r="KXM45" s="320"/>
      <c r="KXN45" s="321"/>
      <c r="KXO45" s="173"/>
      <c r="KXP45" s="170"/>
      <c r="KXQ45" s="170"/>
      <c r="KXR45" s="173"/>
      <c r="KXS45" s="324"/>
      <c r="KXT45" s="321"/>
      <c r="KXU45" s="320"/>
      <c r="KXV45" s="321"/>
      <c r="KXW45" s="173"/>
      <c r="KXX45" s="170"/>
      <c r="KXY45" s="170"/>
      <c r="KXZ45" s="173"/>
      <c r="KYA45" s="324"/>
      <c r="KYB45" s="321"/>
      <c r="KYC45" s="320"/>
      <c r="KYD45" s="321"/>
      <c r="KYE45" s="173"/>
      <c r="KYF45" s="170"/>
      <c r="KYG45" s="170"/>
      <c r="KYH45" s="173"/>
      <c r="KYI45" s="324"/>
      <c r="KYJ45" s="321"/>
      <c r="KYK45" s="320"/>
      <c r="KYL45" s="321"/>
      <c r="KYM45" s="173"/>
      <c r="KYN45" s="170"/>
      <c r="KYO45" s="170"/>
      <c r="KYP45" s="173"/>
      <c r="KYQ45" s="324"/>
      <c r="KYR45" s="321"/>
      <c r="KYS45" s="320"/>
      <c r="KYT45" s="321"/>
      <c r="KYU45" s="173"/>
      <c r="KYV45" s="170"/>
      <c r="KYW45" s="170"/>
      <c r="KYX45" s="173"/>
      <c r="KYY45" s="324"/>
      <c r="KYZ45" s="321"/>
      <c r="KZA45" s="320"/>
      <c r="KZB45" s="321"/>
      <c r="KZC45" s="173"/>
      <c r="KZD45" s="170"/>
      <c r="KZE45" s="170"/>
      <c r="KZF45" s="173"/>
      <c r="KZG45" s="324"/>
      <c r="KZH45" s="321"/>
      <c r="KZI45" s="320"/>
      <c r="KZJ45" s="321"/>
      <c r="KZK45" s="173"/>
      <c r="KZL45" s="170"/>
      <c r="KZM45" s="170"/>
      <c r="KZN45" s="173"/>
      <c r="KZO45" s="324"/>
      <c r="KZP45" s="321"/>
      <c r="KZQ45" s="320"/>
      <c r="KZR45" s="321"/>
      <c r="KZS45" s="173"/>
      <c r="KZT45" s="170"/>
      <c r="KZU45" s="170"/>
      <c r="KZV45" s="173"/>
      <c r="KZW45" s="324"/>
      <c r="KZX45" s="321"/>
      <c r="KZY45" s="320"/>
      <c r="KZZ45" s="321"/>
      <c r="LAA45" s="173"/>
      <c r="LAB45" s="170"/>
      <c r="LAC45" s="170"/>
      <c r="LAD45" s="173"/>
      <c r="LAE45" s="324"/>
      <c r="LAF45" s="321"/>
      <c r="LAG45" s="320"/>
      <c r="LAH45" s="321"/>
      <c r="LAI45" s="173"/>
      <c r="LAJ45" s="170"/>
      <c r="LAK45" s="170"/>
      <c r="LAL45" s="173"/>
      <c r="LAM45" s="324"/>
      <c r="LAN45" s="321"/>
      <c r="LAO45" s="320"/>
      <c r="LAP45" s="321"/>
      <c r="LAQ45" s="173"/>
      <c r="LAR45" s="170"/>
      <c r="LAS45" s="170"/>
      <c r="LAT45" s="173"/>
      <c r="LAU45" s="324"/>
      <c r="LAV45" s="321"/>
      <c r="LAW45" s="320"/>
      <c r="LAX45" s="321"/>
      <c r="LAY45" s="173"/>
      <c r="LAZ45" s="170"/>
      <c r="LBA45" s="170"/>
      <c r="LBB45" s="173"/>
      <c r="LBC45" s="324"/>
      <c r="LBD45" s="321"/>
      <c r="LBE45" s="320"/>
      <c r="LBF45" s="321"/>
      <c r="LBG45" s="173"/>
      <c r="LBH45" s="170"/>
      <c r="LBI45" s="170"/>
      <c r="LBJ45" s="173"/>
      <c r="LBK45" s="324"/>
      <c r="LBL45" s="321"/>
      <c r="LBM45" s="320"/>
      <c r="LBN45" s="321"/>
      <c r="LBO45" s="173"/>
      <c r="LBP45" s="170"/>
      <c r="LBQ45" s="170"/>
      <c r="LBR45" s="173"/>
      <c r="LBS45" s="324"/>
      <c r="LBT45" s="321"/>
      <c r="LBU45" s="320"/>
      <c r="LBV45" s="321"/>
      <c r="LBW45" s="173"/>
      <c r="LBX45" s="170"/>
      <c r="LBY45" s="170"/>
      <c r="LBZ45" s="173"/>
      <c r="LCA45" s="324"/>
      <c r="LCB45" s="321"/>
      <c r="LCC45" s="320"/>
      <c r="LCD45" s="321"/>
      <c r="LCE45" s="173"/>
      <c r="LCF45" s="170"/>
      <c r="LCG45" s="170"/>
      <c r="LCH45" s="173"/>
      <c r="LCI45" s="324"/>
      <c r="LCJ45" s="321"/>
      <c r="LCK45" s="320"/>
      <c r="LCL45" s="321"/>
      <c r="LCM45" s="173"/>
      <c r="LCN45" s="170"/>
      <c r="LCO45" s="170"/>
      <c r="LCP45" s="173"/>
      <c r="LCQ45" s="324"/>
      <c r="LCR45" s="321"/>
      <c r="LCS45" s="320"/>
      <c r="LCT45" s="321"/>
      <c r="LCU45" s="173"/>
      <c r="LCV45" s="170"/>
      <c r="LCW45" s="170"/>
      <c r="LCX45" s="173"/>
      <c r="LCY45" s="324"/>
      <c r="LCZ45" s="321"/>
      <c r="LDA45" s="320"/>
      <c r="LDB45" s="321"/>
      <c r="LDC45" s="173"/>
      <c r="LDD45" s="170"/>
      <c r="LDE45" s="170"/>
      <c r="LDF45" s="173"/>
      <c r="LDG45" s="324"/>
      <c r="LDH45" s="321"/>
      <c r="LDI45" s="320"/>
      <c r="LDJ45" s="321"/>
      <c r="LDK45" s="173"/>
      <c r="LDL45" s="170"/>
      <c r="LDM45" s="170"/>
      <c r="LDN45" s="173"/>
      <c r="LDO45" s="324"/>
      <c r="LDP45" s="321"/>
      <c r="LDQ45" s="320"/>
      <c r="LDR45" s="321"/>
      <c r="LDS45" s="173"/>
      <c r="LDT45" s="170"/>
      <c r="LDU45" s="170"/>
      <c r="LDV45" s="173"/>
      <c r="LDW45" s="324"/>
      <c r="LDX45" s="321"/>
      <c r="LDY45" s="320"/>
      <c r="LDZ45" s="321"/>
      <c r="LEA45" s="173"/>
      <c r="LEB45" s="170"/>
      <c r="LEC45" s="170"/>
      <c r="LED45" s="173"/>
      <c r="LEE45" s="324"/>
      <c r="LEF45" s="321"/>
      <c r="LEG45" s="320"/>
      <c r="LEH45" s="321"/>
      <c r="LEI45" s="173"/>
      <c r="LEJ45" s="170"/>
      <c r="LEK45" s="170"/>
      <c r="LEL45" s="173"/>
      <c r="LEM45" s="324"/>
      <c r="LEN45" s="321"/>
      <c r="LEO45" s="320"/>
      <c r="LEP45" s="321"/>
      <c r="LEQ45" s="173"/>
      <c r="LER45" s="170"/>
      <c r="LES45" s="170"/>
      <c r="LET45" s="173"/>
      <c r="LEU45" s="324"/>
      <c r="LEV45" s="321"/>
      <c r="LEW45" s="320"/>
      <c r="LEX45" s="321"/>
      <c r="LEY45" s="173"/>
      <c r="LEZ45" s="170"/>
      <c r="LFA45" s="170"/>
      <c r="LFB45" s="173"/>
      <c r="LFC45" s="324"/>
      <c r="LFD45" s="321"/>
      <c r="LFE45" s="320"/>
      <c r="LFF45" s="321"/>
      <c r="LFG45" s="173"/>
      <c r="LFH45" s="170"/>
      <c r="LFI45" s="170"/>
      <c r="LFJ45" s="173"/>
      <c r="LFK45" s="324"/>
      <c r="LFL45" s="321"/>
      <c r="LFM45" s="320"/>
      <c r="LFN45" s="321"/>
      <c r="LFO45" s="173"/>
      <c r="LFP45" s="170"/>
      <c r="LFQ45" s="170"/>
      <c r="LFR45" s="173"/>
      <c r="LFS45" s="324"/>
      <c r="LFT45" s="321"/>
      <c r="LFU45" s="320"/>
      <c r="LFV45" s="321"/>
      <c r="LFW45" s="173"/>
      <c r="LFX45" s="170"/>
      <c r="LFY45" s="170"/>
      <c r="LFZ45" s="173"/>
      <c r="LGA45" s="324"/>
      <c r="LGB45" s="321"/>
      <c r="LGC45" s="320"/>
      <c r="LGD45" s="321"/>
      <c r="LGE45" s="173"/>
      <c r="LGF45" s="170"/>
      <c r="LGG45" s="170"/>
      <c r="LGH45" s="173"/>
      <c r="LGI45" s="324"/>
      <c r="LGJ45" s="321"/>
      <c r="LGK45" s="320"/>
      <c r="LGL45" s="321"/>
      <c r="LGM45" s="173"/>
      <c r="LGN45" s="170"/>
      <c r="LGO45" s="170"/>
      <c r="LGP45" s="173"/>
      <c r="LGQ45" s="324"/>
      <c r="LGR45" s="321"/>
      <c r="LGS45" s="320"/>
      <c r="LGT45" s="321"/>
      <c r="LGU45" s="173"/>
      <c r="LGV45" s="170"/>
      <c r="LGW45" s="170"/>
      <c r="LGX45" s="173"/>
      <c r="LGY45" s="324"/>
      <c r="LGZ45" s="321"/>
      <c r="LHA45" s="320"/>
      <c r="LHB45" s="321"/>
      <c r="LHC45" s="173"/>
      <c r="LHD45" s="170"/>
      <c r="LHE45" s="170"/>
      <c r="LHF45" s="173"/>
      <c r="LHG45" s="324"/>
      <c r="LHH45" s="321"/>
      <c r="LHI45" s="320"/>
      <c r="LHJ45" s="321"/>
      <c r="LHK45" s="173"/>
      <c r="LHL45" s="170"/>
      <c r="LHM45" s="170"/>
      <c r="LHN45" s="173"/>
      <c r="LHO45" s="324"/>
      <c r="LHP45" s="321"/>
      <c r="LHQ45" s="320"/>
      <c r="LHR45" s="321"/>
      <c r="LHS45" s="173"/>
      <c r="LHT45" s="170"/>
      <c r="LHU45" s="170"/>
      <c r="LHV45" s="173"/>
      <c r="LHW45" s="324"/>
      <c r="LHX45" s="321"/>
      <c r="LHY45" s="320"/>
      <c r="LHZ45" s="321"/>
      <c r="LIA45" s="173"/>
      <c r="LIB45" s="170"/>
      <c r="LIC45" s="170"/>
      <c r="LID45" s="173"/>
      <c r="LIE45" s="324"/>
      <c r="LIF45" s="321"/>
      <c r="LIG45" s="320"/>
      <c r="LIH45" s="321"/>
      <c r="LII45" s="173"/>
      <c r="LIJ45" s="170"/>
      <c r="LIK45" s="170"/>
      <c r="LIL45" s="173"/>
      <c r="LIM45" s="324"/>
      <c r="LIN45" s="321"/>
      <c r="LIO45" s="320"/>
      <c r="LIP45" s="321"/>
      <c r="LIQ45" s="173"/>
      <c r="LIR45" s="170"/>
      <c r="LIS45" s="170"/>
      <c r="LIT45" s="173"/>
      <c r="LIU45" s="324"/>
      <c r="LIV45" s="321"/>
      <c r="LIW45" s="320"/>
      <c r="LIX45" s="321"/>
      <c r="LIY45" s="173"/>
      <c r="LIZ45" s="170"/>
      <c r="LJA45" s="170"/>
      <c r="LJB45" s="173"/>
      <c r="LJC45" s="324"/>
      <c r="LJD45" s="321"/>
      <c r="LJE45" s="320"/>
      <c r="LJF45" s="321"/>
      <c r="LJG45" s="173"/>
      <c r="LJH45" s="170"/>
      <c r="LJI45" s="170"/>
      <c r="LJJ45" s="173"/>
      <c r="LJK45" s="324"/>
      <c r="LJL45" s="321"/>
      <c r="LJM45" s="320"/>
      <c r="LJN45" s="321"/>
      <c r="LJO45" s="173"/>
      <c r="LJP45" s="170"/>
      <c r="LJQ45" s="170"/>
      <c r="LJR45" s="173"/>
      <c r="LJS45" s="324"/>
      <c r="LJT45" s="321"/>
      <c r="LJU45" s="320"/>
      <c r="LJV45" s="321"/>
      <c r="LJW45" s="173"/>
      <c r="LJX45" s="170"/>
      <c r="LJY45" s="170"/>
      <c r="LJZ45" s="173"/>
      <c r="LKA45" s="324"/>
      <c r="LKB45" s="321"/>
      <c r="LKC45" s="320"/>
      <c r="LKD45" s="321"/>
      <c r="LKE45" s="173"/>
      <c r="LKF45" s="170"/>
      <c r="LKG45" s="170"/>
      <c r="LKH45" s="173"/>
      <c r="LKI45" s="324"/>
      <c r="LKJ45" s="321"/>
      <c r="LKK45" s="320"/>
      <c r="LKL45" s="321"/>
      <c r="LKM45" s="173"/>
      <c r="LKN45" s="170"/>
      <c r="LKO45" s="170"/>
      <c r="LKP45" s="173"/>
      <c r="LKQ45" s="324"/>
      <c r="LKR45" s="321"/>
      <c r="LKS45" s="320"/>
      <c r="LKT45" s="321"/>
      <c r="LKU45" s="173"/>
      <c r="LKV45" s="170"/>
      <c r="LKW45" s="170"/>
      <c r="LKX45" s="173"/>
      <c r="LKY45" s="324"/>
      <c r="LKZ45" s="321"/>
      <c r="LLA45" s="320"/>
      <c r="LLB45" s="321"/>
      <c r="LLC45" s="173"/>
      <c r="LLD45" s="170"/>
      <c r="LLE45" s="170"/>
      <c r="LLF45" s="173"/>
      <c r="LLG45" s="324"/>
      <c r="LLH45" s="321"/>
      <c r="LLI45" s="320"/>
      <c r="LLJ45" s="321"/>
      <c r="LLK45" s="173"/>
      <c r="LLL45" s="170"/>
      <c r="LLM45" s="170"/>
      <c r="LLN45" s="173"/>
      <c r="LLO45" s="324"/>
      <c r="LLP45" s="321"/>
      <c r="LLQ45" s="320"/>
      <c r="LLR45" s="321"/>
      <c r="LLS45" s="173"/>
      <c r="LLT45" s="170"/>
      <c r="LLU45" s="170"/>
      <c r="LLV45" s="173"/>
      <c r="LLW45" s="324"/>
      <c r="LLX45" s="321"/>
      <c r="LLY45" s="320"/>
      <c r="LLZ45" s="321"/>
      <c r="LMA45" s="173"/>
      <c r="LMB45" s="170"/>
      <c r="LMC45" s="170"/>
      <c r="LMD45" s="173"/>
      <c r="LME45" s="324"/>
      <c r="LMF45" s="321"/>
      <c r="LMG45" s="320"/>
      <c r="LMH45" s="321"/>
      <c r="LMI45" s="173"/>
      <c r="LMJ45" s="170"/>
      <c r="LMK45" s="170"/>
      <c r="LML45" s="173"/>
      <c r="LMM45" s="324"/>
      <c r="LMN45" s="321"/>
      <c r="LMO45" s="320"/>
      <c r="LMP45" s="321"/>
      <c r="LMQ45" s="173"/>
      <c r="LMR45" s="170"/>
      <c r="LMS45" s="170"/>
      <c r="LMT45" s="173"/>
      <c r="LMU45" s="324"/>
      <c r="LMV45" s="321"/>
      <c r="LMW45" s="320"/>
      <c r="LMX45" s="321"/>
      <c r="LMY45" s="173"/>
      <c r="LMZ45" s="170"/>
      <c r="LNA45" s="170"/>
      <c r="LNB45" s="173"/>
      <c r="LNC45" s="324"/>
      <c r="LND45" s="321"/>
      <c r="LNE45" s="320"/>
      <c r="LNF45" s="321"/>
      <c r="LNG45" s="173"/>
      <c r="LNH45" s="170"/>
      <c r="LNI45" s="170"/>
      <c r="LNJ45" s="173"/>
      <c r="LNK45" s="324"/>
      <c r="LNL45" s="321"/>
      <c r="LNM45" s="320"/>
      <c r="LNN45" s="321"/>
      <c r="LNO45" s="173"/>
      <c r="LNP45" s="170"/>
      <c r="LNQ45" s="170"/>
      <c r="LNR45" s="173"/>
      <c r="LNS45" s="324"/>
      <c r="LNT45" s="321"/>
      <c r="LNU45" s="320"/>
      <c r="LNV45" s="321"/>
      <c r="LNW45" s="173"/>
      <c r="LNX45" s="170"/>
      <c r="LNY45" s="170"/>
      <c r="LNZ45" s="173"/>
      <c r="LOA45" s="324"/>
      <c r="LOB45" s="321"/>
      <c r="LOC45" s="320"/>
      <c r="LOD45" s="321"/>
      <c r="LOE45" s="173"/>
      <c r="LOF45" s="170"/>
      <c r="LOG45" s="170"/>
      <c r="LOH45" s="173"/>
      <c r="LOI45" s="324"/>
      <c r="LOJ45" s="321"/>
      <c r="LOK45" s="320"/>
      <c r="LOL45" s="321"/>
      <c r="LOM45" s="173"/>
      <c r="LON45" s="170"/>
      <c r="LOO45" s="170"/>
      <c r="LOP45" s="173"/>
      <c r="LOQ45" s="324"/>
      <c r="LOR45" s="321"/>
      <c r="LOS45" s="320"/>
      <c r="LOT45" s="321"/>
      <c r="LOU45" s="173"/>
      <c r="LOV45" s="170"/>
      <c r="LOW45" s="170"/>
      <c r="LOX45" s="173"/>
      <c r="LOY45" s="324"/>
      <c r="LOZ45" s="321"/>
      <c r="LPA45" s="320"/>
      <c r="LPB45" s="321"/>
      <c r="LPC45" s="173"/>
      <c r="LPD45" s="170"/>
      <c r="LPE45" s="170"/>
      <c r="LPF45" s="173"/>
      <c r="LPG45" s="324"/>
      <c r="LPH45" s="321"/>
      <c r="LPI45" s="320"/>
      <c r="LPJ45" s="321"/>
      <c r="LPK45" s="173"/>
      <c r="LPL45" s="170"/>
      <c r="LPM45" s="170"/>
      <c r="LPN45" s="173"/>
      <c r="LPO45" s="324"/>
      <c r="LPP45" s="321"/>
      <c r="LPQ45" s="320"/>
      <c r="LPR45" s="321"/>
      <c r="LPS45" s="173"/>
      <c r="LPT45" s="170"/>
      <c r="LPU45" s="170"/>
      <c r="LPV45" s="173"/>
      <c r="LPW45" s="324"/>
      <c r="LPX45" s="321"/>
      <c r="LPY45" s="320"/>
      <c r="LPZ45" s="321"/>
      <c r="LQA45" s="173"/>
      <c r="LQB45" s="170"/>
      <c r="LQC45" s="170"/>
      <c r="LQD45" s="173"/>
      <c r="LQE45" s="324"/>
      <c r="LQF45" s="321"/>
      <c r="LQG45" s="320"/>
      <c r="LQH45" s="321"/>
      <c r="LQI45" s="173"/>
      <c r="LQJ45" s="170"/>
      <c r="LQK45" s="170"/>
      <c r="LQL45" s="173"/>
      <c r="LQM45" s="324"/>
      <c r="LQN45" s="321"/>
      <c r="LQO45" s="320"/>
      <c r="LQP45" s="321"/>
      <c r="LQQ45" s="173"/>
      <c r="LQR45" s="170"/>
      <c r="LQS45" s="170"/>
      <c r="LQT45" s="173"/>
      <c r="LQU45" s="324"/>
      <c r="LQV45" s="321"/>
      <c r="LQW45" s="320"/>
      <c r="LQX45" s="321"/>
      <c r="LQY45" s="173"/>
      <c r="LQZ45" s="170"/>
      <c r="LRA45" s="170"/>
      <c r="LRB45" s="173"/>
      <c r="LRC45" s="324"/>
      <c r="LRD45" s="321"/>
      <c r="LRE45" s="320"/>
      <c r="LRF45" s="321"/>
      <c r="LRG45" s="173"/>
      <c r="LRH45" s="170"/>
      <c r="LRI45" s="170"/>
      <c r="LRJ45" s="173"/>
      <c r="LRK45" s="324"/>
      <c r="LRL45" s="321"/>
      <c r="LRM45" s="320"/>
      <c r="LRN45" s="321"/>
      <c r="LRO45" s="173"/>
      <c r="LRP45" s="170"/>
      <c r="LRQ45" s="170"/>
      <c r="LRR45" s="173"/>
      <c r="LRS45" s="324"/>
      <c r="LRT45" s="321"/>
      <c r="LRU45" s="320"/>
      <c r="LRV45" s="321"/>
      <c r="LRW45" s="173"/>
      <c r="LRX45" s="170"/>
      <c r="LRY45" s="170"/>
      <c r="LRZ45" s="173"/>
      <c r="LSA45" s="324"/>
      <c r="LSB45" s="321"/>
      <c r="LSC45" s="320"/>
      <c r="LSD45" s="321"/>
      <c r="LSE45" s="173"/>
      <c r="LSF45" s="170"/>
      <c r="LSG45" s="170"/>
      <c r="LSH45" s="173"/>
      <c r="LSI45" s="324"/>
      <c r="LSJ45" s="321"/>
      <c r="LSK45" s="320"/>
      <c r="LSL45" s="321"/>
      <c r="LSM45" s="173"/>
      <c r="LSN45" s="170"/>
      <c r="LSO45" s="170"/>
      <c r="LSP45" s="173"/>
      <c r="LSQ45" s="324"/>
      <c r="LSR45" s="321"/>
      <c r="LSS45" s="320"/>
      <c r="LST45" s="321"/>
      <c r="LSU45" s="173"/>
      <c r="LSV45" s="170"/>
      <c r="LSW45" s="170"/>
      <c r="LSX45" s="173"/>
      <c r="LSY45" s="324"/>
      <c r="LSZ45" s="321"/>
      <c r="LTA45" s="320"/>
      <c r="LTB45" s="321"/>
      <c r="LTC45" s="173"/>
      <c r="LTD45" s="170"/>
      <c r="LTE45" s="170"/>
      <c r="LTF45" s="173"/>
      <c r="LTG45" s="324"/>
      <c r="LTH45" s="321"/>
      <c r="LTI45" s="320"/>
      <c r="LTJ45" s="321"/>
      <c r="LTK45" s="173"/>
      <c r="LTL45" s="170"/>
      <c r="LTM45" s="170"/>
      <c r="LTN45" s="173"/>
      <c r="LTO45" s="324"/>
      <c r="LTP45" s="321"/>
      <c r="LTQ45" s="320"/>
      <c r="LTR45" s="321"/>
      <c r="LTS45" s="173"/>
      <c r="LTT45" s="170"/>
      <c r="LTU45" s="170"/>
      <c r="LTV45" s="173"/>
      <c r="LTW45" s="324"/>
      <c r="LTX45" s="321"/>
      <c r="LTY45" s="320"/>
      <c r="LTZ45" s="321"/>
      <c r="LUA45" s="173"/>
      <c r="LUB45" s="170"/>
      <c r="LUC45" s="170"/>
      <c r="LUD45" s="173"/>
      <c r="LUE45" s="324"/>
      <c r="LUF45" s="321"/>
      <c r="LUG45" s="320"/>
      <c r="LUH45" s="321"/>
      <c r="LUI45" s="173"/>
      <c r="LUJ45" s="170"/>
      <c r="LUK45" s="170"/>
      <c r="LUL45" s="173"/>
      <c r="LUM45" s="324"/>
      <c r="LUN45" s="321"/>
      <c r="LUO45" s="320"/>
      <c r="LUP45" s="321"/>
      <c r="LUQ45" s="173"/>
      <c r="LUR45" s="170"/>
      <c r="LUS45" s="170"/>
      <c r="LUT45" s="173"/>
      <c r="LUU45" s="324"/>
      <c r="LUV45" s="321"/>
      <c r="LUW45" s="320"/>
      <c r="LUX45" s="321"/>
      <c r="LUY45" s="173"/>
      <c r="LUZ45" s="170"/>
      <c r="LVA45" s="170"/>
      <c r="LVB45" s="173"/>
      <c r="LVC45" s="324"/>
      <c r="LVD45" s="321"/>
      <c r="LVE45" s="320"/>
      <c r="LVF45" s="321"/>
      <c r="LVG45" s="173"/>
      <c r="LVH45" s="170"/>
      <c r="LVI45" s="170"/>
      <c r="LVJ45" s="173"/>
      <c r="LVK45" s="324"/>
      <c r="LVL45" s="321"/>
      <c r="LVM45" s="320"/>
      <c r="LVN45" s="321"/>
      <c r="LVO45" s="173"/>
      <c r="LVP45" s="170"/>
      <c r="LVQ45" s="170"/>
      <c r="LVR45" s="173"/>
      <c r="LVS45" s="324"/>
      <c r="LVT45" s="321"/>
      <c r="LVU45" s="320"/>
      <c r="LVV45" s="321"/>
      <c r="LVW45" s="173"/>
      <c r="LVX45" s="170"/>
      <c r="LVY45" s="170"/>
      <c r="LVZ45" s="173"/>
      <c r="LWA45" s="324"/>
      <c r="LWB45" s="321"/>
      <c r="LWC45" s="320"/>
      <c r="LWD45" s="321"/>
      <c r="LWE45" s="173"/>
      <c r="LWF45" s="170"/>
      <c r="LWG45" s="170"/>
      <c r="LWH45" s="173"/>
      <c r="LWI45" s="324"/>
      <c r="LWJ45" s="321"/>
      <c r="LWK45" s="320"/>
      <c r="LWL45" s="321"/>
      <c r="LWM45" s="173"/>
      <c r="LWN45" s="170"/>
      <c r="LWO45" s="170"/>
      <c r="LWP45" s="173"/>
      <c r="LWQ45" s="324"/>
      <c r="LWR45" s="321"/>
      <c r="LWS45" s="320"/>
      <c r="LWT45" s="321"/>
      <c r="LWU45" s="173"/>
      <c r="LWV45" s="170"/>
      <c r="LWW45" s="170"/>
      <c r="LWX45" s="173"/>
      <c r="LWY45" s="324"/>
      <c r="LWZ45" s="321"/>
      <c r="LXA45" s="320"/>
      <c r="LXB45" s="321"/>
      <c r="LXC45" s="173"/>
      <c r="LXD45" s="170"/>
      <c r="LXE45" s="170"/>
      <c r="LXF45" s="173"/>
      <c r="LXG45" s="324"/>
      <c r="LXH45" s="321"/>
      <c r="LXI45" s="320"/>
      <c r="LXJ45" s="321"/>
      <c r="LXK45" s="173"/>
      <c r="LXL45" s="170"/>
      <c r="LXM45" s="170"/>
      <c r="LXN45" s="173"/>
      <c r="LXO45" s="324"/>
      <c r="LXP45" s="321"/>
      <c r="LXQ45" s="320"/>
      <c r="LXR45" s="321"/>
      <c r="LXS45" s="173"/>
      <c r="LXT45" s="170"/>
      <c r="LXU45" s="170"/>
      <c r="LXV45" s="173"/>
      <c r="LXW45" s="324"/>
      <c r="LXX45" s="321"/>
      <c r="LXY45" s="320"/>
      <c r="LXZ45" s="321"/>
      <c r="LYA45" s="173"/>
      <c r="LYB45" s="170"/>
      <c r="LYC45" s="170"/>
      <c r="LYD45" s="173"/>
      <c r="LYE45" s="324"/>
      <c r="LYF45" s="321"/>
      <c r="LYG45" s="320"/>
      <c r="LYH45" s="321"/>
      <c r="LYI45" s="173"/>
      <c r="LYJ45" s="170"/>
      <c r="LYK45" s="170"/>
      <c r="LYL45" s="173"/>
      <c r="LYM45" s="324"/>
      <c r="LYN45" s="321"/>
      <c r="LYO45" s="320"/>
      <c r="LYP45" s="321"/>
      <c r="LYQ45" s="173"/>
      <c r="LYR45" s="170"/>
      <c r="LYS45" s="170"/>
      <c r="LYT45" s="173"/>
      <c r="LYU45" s="324"/>
      <c r="LYV45" s="321"/>
      <c r="LYW45" s="320"/>
      <c r="LYX45" s="321"/>
      <c r="LYY45" s="173"/>
      <c r="LYZ45" s="170"/>
      <c r="LZA45" s="170"/>
      <c r="LZB45" s="173"/>
      <c r="LZC45" s="324"/>
      <c r="LZD45" s="321"/>
      <c r="LZE45" s="320"/>
      <c r="LZF45" s="321"/>
      <c r="LZG45" s="173"/>
      <c r="LZH45" s="170"/>
      <c r="LZI45" s="170"/>
      <c r="LZJ45" s="173"/>
      <c r="LZK45" s="324"/>
      <c r="LZL45" s="321"/>
      <c r="LZM45" s="320"/>
      <c r="LZN45" s="321"/>
      <c r="LZO45" s="173"/>
      <c r="LZP45" s="170"/>
      <c r="LZQ45" s="170"/>
      <c r="LZR45" s="173"/>
      <c r="LZS45" s="324"/>
      <c r="LZT45" s="321"/>
      <c r="LZU45" s="320"/>
      <c r="LZV45" s="321"/>
      <c r="LZW45" s="173"/>
      <c r="LZX45" s="170"/>
      <c r="LZY45" s="170"/>
      <c r="LZZ45" s="173"/>
      <c r="MAA45" s="324"/>
      <c r="MAB45" s="321"/>
      <c r="MAC45" s="320"/>
      <c r="MAD45" s="321"/>
      <c r="MAE45" s="173"/>
      <c r="MAF45" s="170"/>
      <c r="MAG45" s="170"/>
      <c r="MAH45" s="173"/>
      <c r="MAI45" s="324"/>
      <c r="MAJ45" s="321"/>
      <c r="MAK45" s="320"/>
      <c r="MAL45" s="321"/>
      <c r="MAM45" s="173"/>
      <c r="MAN45" s="170"/>
      <c r="MAO45" s="170"/>
      <c r="MAP45" s="173"/>
      <c r="MAQ45" s="324"/>
      <c r="MAR45" s="321"/>
      <c r="MAS45" s="320"/>
      <c r="MAT45" s="321"/>
      <c r="MAU45" s="173"/>
      <c r="MAV45" s="170"/>
      <c r="MAW45" s="170"/>
      <c r="MAX45" s="173"/>
      <c r="MAY45" s="324"/>
      <c r="MAZ45" s="321"/>
      <c r="MBA45" s="320"/>
      <c r="MBB45" s="321"/>
      <c r="MBC45" s="173"/>
      <c r="MBD45" s="170"/>
      <c r="MBE45" s="170"/>
      <c r="MBF45" s="173"/>
      <c r="MBG45" s="324"/>
      <c r="MBH45" s="321"/>
      <c r="MBI45" s="320"/>
      <c r="MBJ45" s="321"/>
      <c r="MBK45" s="173"/>
      <c r="MBL45" s="170"/>
      <c r="MBM45" s="170"/>
      <c r="MBN45" s="173"/>
      <c r="MBO45" s="324"/>
      <c r="MBP45" s="321"/>
      <c r="MBQ45" s="320"/>
      <c r="MBR45" s="321"/>
      <c r="MBS45" s="173"/>
      <c r="MBT45" s="170"/>
      <c r="MBU45" s="170"/>
      <c r="MBV45" s="173"/>
      <c r="MBW45" s="324"/>
      <c r="MBX45" s="321"/>
      <c r="MBY45" s="320"/>
      <c r="MBZ45" s="321"/>
      <c r="MCA45" s="173"/>
      <c r="MCB45" s="170"/>
      <c r="MCC45" s="170"/>
      <c r="MCD45" s="173"/>
      <c r="MCE45" s="324"/>
      <c r="MCF45" s="321"/>
      <c r="MCG45" s="320"/>
      <c r="MCH45" s="321"/>
      <c r="MCI45" s="173"/>
      <c r="MCJ45" s="170"/>
      <c r="MCK45" s="170"/>
      <c r="MCL45" s="173"/>
      <c r="MCM45" s="324"/>
      <c r="MCN45" s="321"/>
      <c r="MCO45" s="320"/>
      <c r="MCP45" s="321"/>
      <c r="MCQ45" s="173"/>
      <c r="MCR45" s="170"/>
      <c r="MCS45" s="170"/>
      <c r="MCT45" s="173"/>
      <c r="MCU45" s="324"/>
      <c r="MCV45" s="321"/>
      <c r="MCW45" s="320"/>
      <c r="MCX45" s="321"/>
      <c r="MCY45" s="173"/>
      <c r="MCZ45" s="170"/>
      <c r="MDA45" s="170"/>
      <c r="MDB45" s="173"/>
      <c r="MDC45" s="324"/>
      <c r="MDD45" s="321"/>
      <c r="MDE45" s="320"/>
      <c r="MDF45" s="321"/>
      <c r="MDG45" s="173"/>
      <c r="MDH45" s="170"/>
      <c r="MDI45" s="170"/>
      <c r="MDJ45" s="173"/>
      <c r="MDK45" s="324"/>
      <c r="MDL45" s="321"/>
      <c r="MDM45" s="320"/>
      <c r="MDN45" s="321"/>
      <c r="MDO45" s="173"/>
      <c r="MDP45" s="170"/>
      <c r="MDQ45" s="170"/>
      <c r="MDR45" s="173"/>
      <c r="MDS45" s="324"/>
      <c r="MDT45" s="321"/>
      <c r="MDU45" s="320"/>
      <c r="MDV45" s="321"/>
      <c r="MDW45" s="173"/>
      <c r="MDX45" s="170"/>
      <c r="MDY45" s="170"/>
      <c r="MDZ45" s="173"/>
      <c r="MEA45" s="324"/>
      <c r="MEB45" s="321"/>
      <c r="MEC45" s="320"/>
      <c r="MED45" s="321"/>
      <c r="MEE45" s="173"/>
      <c r="MEF45" s="170"/>
      <c r="MEG45" s="170"/>
      <c r="MEH45" s="173"/>
      <c r="MEI45" s="324"/>
      <c r="MEJ45" s="321"/>
      <c r="MEK45" s="320"/>
      <c r="MEL45" s="321"/>
      <c r="MEM45" s="173"/>
      <c r="MEN45" s="170"/>
      <c r="MEO45" s="170"/>
      <c r="MEP45" s="173"/>
      <c r="MEQ45" s="324"/>
      <c r="MER45" s="321"/>
      <c r="MES45" s="320"/>
      <c r="MET45" s="321"/>
      <c r="MEU45" s="173"/>
      <c r="MEV45" s="170"/>
      <c r="MEW45" s="170"/>
      <c r="MEX45" s="173"/>
      <c r="MEY45" s="324"/>
      <c r="MEZ45" s="321"/>
      <c r="MFA45" s="320"/>
      <c r="MFB45" s="321"/>
      <c r="MFC45" s="173"/>
      <c r="MFD45" s="170"/>
      <c r="MFE45" s="170"/>
      <c r="MFF45" s="173"/>
      <c r="MFG45" s="324"/>
      <c r="MFH45" s="321"/>
      <c r="MFI45" s="320"/>
      <c r="MFJ45" s="321"/>
      <c r="MFK45" s="173"/>
      <c r="MFL45" s="170"/>
      <c r="MFM45" s="170"/>
      <c r="MFN45" s="173"/>
      <c r="MFO45" s="324"/>
      <c r="MFP45" s="321"/>
      <c r="MFQ45" s="320"/>
      <c r="MFR45" s="321"/>
      <c r="MFS45" s="173"/>
      <c r="MFT45" s="170"/>
      <c r="MFU45" s="170"/>
      <c r="MFV45" s="173"/>
      <c r="MFW45" s="324"/>
      <c r="MFX45" s="321"/>
      <c r="MFY45" s="320"/>
      <c r="MFZ45" s="321"/>
      <c r="MGA45" s="173"/>
      <c r="MGB45" s="170"/>
      <c r="MGC45" s="170"/>
      <c r="MGD45" s="173"/>
      <c r="MGE45" s="324"/>
      <c r="MGF45" s="321"/>
      <c r="MGG45" s="320"/>
      <c r="MGH45" s="321"/>
      <c r="MGI45" s="173"/>
      <c r="MGJ45" s="170"/>
      <c r="MGK45" s="170"/>
      <c r="MGL45" s="173"/>
      <c r="MGM45" s="324"/>
      <c r="MGN45" s="321"/>
      <c r="MGO45" s="320"/>
      <c r="MGP45" s="321"/>
      <c r="MGQ45" s="173"/>
      <c r="MGR45" s="170"/>
      <c r="MGS45" s="170"/>
      <c r="MGT45" s="173"/>
      <c r="MGU45" s="324"/>
      <c r="MGV45" s="321"/>
      <c r="MGW45" s="320"/>
      <c r="MGX45" s="321"/>
      <c r="MGY45" s="173"/>
      <c r="MGZ45" s="170"/>
      <c r="MHA45" s="170"/>
      <c r="MHB45" s="173"/>
      <c r="MHC45" s="324"/>
      <c r="MHD45" s="321"/>
      <c r="MHE45" s="320"/>
      <c r="MHF45" s="321"/>
      <c r="MHG45" s="173"/>
      <c r="MHH45" s="170"/>
      <c r="MHI45" s="170"/>
      <c r="MHJ45" s="173"/>
      <c r="MHK45" s="324"/>
      <c r="MHL45" s="321"/>
      <c r="MHM45" s="320"/>
      <c r="MHN45" s="321"/>
      <c r="MHO45" s="173"/>
      <c r="MHP45" s="170"/>
      <c r="MHQ45" s="170"/>
      <c r="MHR45" s="173"/>
      <c r="MHS45" s="324"/>
      <c r="MHT45" s="321"/>
      <c r="MHU45" s="320"/>
      <c r="MHV45" s="321"/>
      <c r="MHW45" s="173"/>
      <c r="MHX45" s="170"/>
      <c r="MHY45" s="170"/>
      <c r="MHZ45" s="173"/>
      <c r="MIA45" s="324"/>
      <c r="MIB45" s="321"/>
      <c r="MIC45" s="320"/>
      <c r="MID45" s="321"/>
      <c r="MIE45" s="173"/>
      <c r="MIF45" s="170"/>
      <c r="MIG45" s="170"/>
      <c r="MIH45" s="173"/>
      <c r="MII45" s="324"/>
      <c r="MIJ45" s="321"/>
      <c r="MIK45" s="320"/>
      <c r="MIL45" s="321"/>
      <c r="MIM45" s="173"/>
      <c r="MIN45" s="170"/>
      <c r="MIO45" s="170"/>
      <c r="MIP45" s="173"/>
      <c r="MIQ45" s="324"/>
      <c r="MIR45" s="321"/>
      <c r="MIS45" s="320"/>
      <c r="MIT45" s="321"/>
      <c r="MIU45" s="173"/>
      <c r="MIV45" s="170"/>
      <c r="MIW45" s="170"/>
      <c r="MIX45" s="173"/>
      <c r="MIY45" s="324"/>
      <c r="MIZ45" s="321"/>
      <c r="MJA45" s="320"/>
      <c r="MJB45" s="321"/>
      <c r="MJC45" s="173"/>
      <c r="MJD45" s="170"/>
      <c r="MJE45" s="170"/>
      <c r="MJF45" s="173"/>
      <c r="MJG45" s="324"/>
      <c r="MJH45" s="321"/>
      <c r="MJI45" s="320"/>
      <c r="MJJ45" s="321"/>
      <c r="MJK45" s="173"/>
      <c r="MJL45" s="170"/>
      <c r="MJM45" s="170"/>
      <c r="MJN45" s="173"/>
      <c r="MJO45" s="324"/>
      <c r="MJP45" s="321"/>
      <c r="MJQ45" s="320"/>
      <c r="MJR45" s="321"/>
      <c r="MJS45" s="173"/>
      <c r="MJT45" s="170"/>
      <c r="MJU45" s="170"/>
      <c r="MJV45" s="173"/>
      <c r="MJW45" s="324"/>
      <c r="MJX45" s="321"/>
      <c r="MJY45" s="320"/>
      <c r="MJZ45" s="321"/>
      <c r="MKA45" s="173"/>
      <c r="MKB45" s="170"/>
      <c r="MKC45" s="170"/>
      <c r="MKD45" s="173"/>
      <c r="MKE45" s="324"/>
      <c r="MKF45" s="321"/>
      <c r="MKG45" s="320"/>
      <c r="MKH45" s="321"/>
      <c r="MKI45" s="173"/>
      <c r="MKJ45" s="170"/>
      <c r="MKK45" s="170"/>
      <c r="MKL45" s="173"/>
      <c r="MKM45" s="324"/>
      <c r="MKN45" s="321"/>
      <c r="MKO45" s="320"/>
      <c r="MKP45" s="321"/>
      <c r="MKQ45" s="173"/>
      <c r="MKR45" s="170"/>
      <c r="MKS45" s="170"/>
      <c r="MKT45" s="173"/>
      <c r="MKU45" s="324"/>
      <c r="MKV45" s="321"/>
      <c r="MKW45" s="320"/>
      <c r="MKX45" s="321"/>
      <c r="MKY45" s="173"/>
      <c r="MKZ45" s="170"/>
      <c r="MLA45" s="170"/>
      <c r="MLB45" s="173"/>
      <c r="MLC45" s="324"/>
      <c r="MLD45" s="321"/>
      <c r="MLE45" s="320"/>
      <c r="MLF45" s="321"/>
      <c r="MLG45" s="173"/>
      <c r="MLH45" s="170"/>
      <c r="MLI45" s="170"/>
      <c r="MLJ45" s="173"/>
      <c r="MLK45" s="324"/>
      <c r="MLL45" s="321"/>
      <c r="MLM45" s="320"/>
      <c r="MLN45" s="321"/>
      <c r="MLO45" s="173"/>
      <c r="MLP45" s="170"/>
      <c r="MLQ45" s="170"/>
      <c r="MLR45" s="173"/>
      <c r="MLS45" s="324"/>
      <c r="MLT45" s="321"/>
      <c r="MLU45" s="320"/>
      <c r="MLV45" s="321"/>
      <c r="MLW45" s="173"/>
      <c r="MLX45" s="170"/>
      <c r="MLY45" s="170"/>
      <c r="MLZ45" s="173"/>
      <c r="MMA45" s="324"/>
      <c r="MMB45" s="321"/>
      <c r="MMC45" s="320"/>
      <c r="MMD45" s="321"/>
      <c r="MME45" s="173"/>
      <c r="MMF45" s="170"/>
      <c r="MMG45" s="170"/>
      <c r="MMH45" s="173"/>
      <c r="MMI45" s="324"/>
      <c r="MMJ45" s="321"/>
      <c r="MMK45" s="320"/>
      <c r="MML45" s="321"/>
      <c r="MMM45" s="173"/>
      <c r="MMN45" s="170"/>
      <c r="MMO45" s="170"/>
      <c r="MMP45" s="173"/>
      <c r="MMQ45" s="324"/>
      <c r="MMR45" s="321"/>
      <c r="MMS45" s="320"/>
      <c r="MMT45" s="321"/>
      <c r="MMU45" s="173"/>
      <c r="MMV45" s="170"/>
      <c r="MMW45" s="170"/>
      <c r="MMX45" s="173"/>
      <c r="MMY45" s="324"/>
      <c r="MMZ45" s="321"/>
      <c r="MNA45" s="320"/>
      <c r="MNB45" s="321"/>
      <c r="MNC45" s="173"/>
      <c r="MND45" s="170"/>
      <c r="MNE45" s="170"/>
      <c r="MNF45" s="173"/>
      <c r="MNG45" s="324"/>
      <c r="MNH45" s="321"/>
      <c r="MNI45" s="320"/>
      <c r="MNJ45" s="321"/>
      <c r="MNK45" s="173"/>
      <c r="MNL45" s="170"/>
      <c r="MNM45" s="170"/>
      <c r="MNN45" s="173"/>
      <c r="MNO45" s="324"/>
      <c r="MNP45" s="321"/>
      <c r="MNQ45" s="320"/>
      <c r="MNR45" s="321"/>
      <c r="MNS45" s="173"/>
      <c r="MNT45" s="170"/>
      <c r="MNU45" s="170"/>
      <c r="MNV45" s="173"/>
      <c r="MNW45" s="324"/>
      <c r="MNX45" s="321"/>
      <c r="MNY45" s="320"/>
      <c r="MNZ45" s="321"/>
      <c r="MOA45" s="173"/>
      <c r="MOB45" s="170"/>
      <c r="MOC45" s="170"/>
      <c r="MOD45" s="173"/>
      <c r="MOE45" s="324"/>
      <c r="MOF45" s="321"/>
      <c r="MOG45" s="320"/>
      <c r="MOH45" s="321"/>
      <c r="MOI45" s="173"/>
      <c r="MOJ45" s="170"/>
      <c r="MOK45" s="170"/>
      <c r="MOL45" s="173"/>
      <c r="MOM45" s="324"/>
      <c r="MON45" s="321"/>
      <c r="MOO45" s="320"/>
      <c r="MOP45" s="321"/>
      <c r="MOQ45" s="173"/>
      <c r="MOR45" s="170"/>
      <c r="MOS45" s="170"/>
      <c r="MOT45" s="173"/>
      <c r="MOU45" s="324"/>
      <c r="MOV45" s="321"/>
      <c r="MOW45" s="320"/>
      <c r="MOX45" s="321"/>
      <c r="MOY45" s="173"/>
      <c r="MOZ45" s="170"/>
      <c r="MPA45" s="170"/>
      <c r="MPB45" s="173"/>
      <c r="MPC45" s="324"/>
      <c r="MPD45" s="321"/>
      <c r="MPE45" s="320"/>
      <c r="MPF45" s="321"/>
      <c r="MPG45" s="173"/>
      <c r="MPH45" s="170"/>
      <c r="MPI45" s="170"/>
      <c r="MPJ45" s="173"/>
      <c r="MPK45" s="324"/>
      <c r="MPL45" s="321"/>
      <c r="MPM45" s="320"/>
      <c r="MPN45" s="321"/>
      <c r="MPO45" s="173"/>
      <c r="MPP45" s="170"/>
      <c r="MPQ45" s="170"/>
      <c r="MPR45" s="173"/>
      <c r="MPS45" s="324"/>
      <c r="MPT45" s="321"/>
      <c r="MPU45" s="320"/>
      <c r="MPV45" s="321"/>
      <c r="MPW45" s="173"/>
      <c r="MPX45" s="170"/>
      <c r="MPY45" s="170"/>
      <c r="MPZ45" s="173"/>
      <c r="MQA45" s="324"/>
      <c r="MQB45" s="321"/>
      <c r="MQC45" s="320"/>
      <c r="MQD45" s="321"/>
      <c r="MQE45" s="173"/>
      <c r="MQF45" s="170"/>
      <c r="MQG45" s="170"/>
      <c r="MQH45" s="173"/>
      <c r="MQI45" s="324"/>
      <c r="MQJ45" s="321"/>
      <c r="MQK45" s="320"/>
      <c r="MQL45" s="321"/>
      <c r="MQM45" s="173"/>
      <c r="MQN45" s="170"/>
      <c r="MQO45" s="170"/>
      <c r="MQP45" s="173"/>
      <c r="MQQ45" s="324"/>
      <c r="MQR45" s="321"/>
      <c r="MQS45" s="320"/>
      <c r="MQT45" s="321"/>
      <c r="MQU45" s="173"/>
      <c r="MQV45" s="170"/>
      <c r="MQW45" s="170"/>
      <c r="MQX45" s="173"/>
      <c r="MQY45" s="324"/>
      <c r="MQZ45" s="321"/>
      <c r="MRA45" s="320"/>
      <c r="MRB45" s="321"/>
      <c r="MRC45" s="173"/>
      <c r="MRD45" s="170"/>
      <c r="MRE45" s="170"/>
      <c r="MRF45" s="173"/>
      <c r="MRG45" s="324"/>
      <c r="MRH45" s="321"/>
      <c r="MRI45" s="320"/>
      <c r="MRJ45" s="321"/>
      <c r="MRK45" s="173"/>
      <c r="MRL45" s="170"/>
      <c r="MRM45" s="170"/>
      <c r="MRN45" s="173"/>
      <c r="MRO45" s="324"/>
      <c r="MRP45" s="321"/>
      <c r="MRQ45" s="320"/>
      <c r="MRR45" s="321"/>
      <c r="MRS45" s="173"/>
      <c r="MRT45" s="170"/>
      <c r="MRU45" s="170"/>
      <c r="MRV45" s="173"/>
      <c r="MRW45" s="324"/>
      <c r="MRX45" s="321"/>
      <c r="MRY45" s="320"/>
      <c r="MRZ45" s="321"/>
      <c r="MSA45" s="173"/>
      <c r="MSB45" s="170"/>
      <c r="MSC45" s="170"/>
      <c r="MSD45" s="173"/>
      <c r="MSE45" s="324"/>
      <c r="MSF45" s="321"/>
      <c r="MSG45" s="320"/>
      <c r="MSH45" s="321"/>
      <c r="MSI45" s="173"/>
      <c r="MSJ45" s="170"/>
      <c r="MSK45" s="170"/>
      <c r="MSL45" s="173"/>
      <c r="MSM45" s="324"/>
      <c r="MSN45" s="321"/>
      <c r="MSO45" s="320"/>
      <c r="MSP45" s="321"/>
      <c r="MSQ45" s="173"/>
      <c r="MSR45" s="170"/>
      <c r="MSS45" s="170"/>
      <c r="MST45" s="173"/>
      <c r="MSU45" s="324"/>
      <c r="MSV45" s="321"/>
      <c r="MSW45" s="320"/>
      <c r="MSX45" s="321"/>
      <c r="MSY45" s="173"/>
      <c r="MSZ45" s="170"/>
      <c r="MTA45" s="170"/>
      <c r="MTB45" s="173"/>
      <c r="MTC45" s="324"/>
      <c r="MTD45" s="321"/>
      <c r="MTE45" s="320"/>
      <c r="MTF45" s="321"/>
      <c r="MTG45" s="173"/>
      <c r="MTH45" s="170"/>
      <c r="MTI45" s="170"/>
      <c r="MTJ45" s="173"/>
      <c r="MTK45" s="324"/>
      <c r="MTL45" s="321"/>
      <c r="MTM45" s="320"/>
      <c r="MTN45" s="321"/>
      <c r="MTO45" s="173"/>
      <c r="MTP45" s="170"/>
      <c r="MTQ45" s="170"/>
      <c r="MTR45" s="173"/>
      <c r="MTS45" s="324"/>
      <c r="MTT45" s="321"/>
      <c r="MTU45" s="320"/>
      <c r="MTV45" s="321"/>
      <c r="MTW45" s="173"/>
      <c r="MTX45" s="170"/>
      <c r="MTY45" s="170"/>
      <c r="MTZ45" s="173"/>
      <c r="MUA45" s="324"/>
      <c r="MUB45" s="321"/>
      <c r="MUC45" s="320"/>
      <c r="MUD45" s="321"/>
      <c r="MUE45" s="173"/>
      <c r="MUF45" s="170"/>
      <c r="MUG45" s="170"/>
      <c r="MUH45" s="173"/>
      <c r="MUI45" s="324"/>
      <c r="MUJ45" s="321"/>
      <c r="MUK45" s="320"/>
      <c r="MUL45" s="321"/>
      <c r="MUM45" s="173"/>
      <c r="MUN45" s="170"/>
      <c r="MUO45" s="170"/>
      <c r="MUP45" s="173"/>
      <c r="MUQ45" s="324"/>
      <c r="MUR45" s="321"/>
      <c r="MUS45" s="320"/>
      <c r="MUT45" s="321"/>
      <c r="MUU45" s="173"/>
      <c r="MUV45" s="170"/>
      <c r="MUW45" s="170"/>
      <c r="MUX45" s="173"/>
      <c r="MUY45" s="324"/>
      <c r="MUZ45" s="321"/>
      <c r="MVA45" s="320"/>
      <c r="MVB45" s="321"/>
      <c r="MVC45" s="173"/>
      <c r="MVD45" s="170"/>
      <c r="MVE45" s="170"/>
      <c r="MVF45" s="173"/>
      <c r="MVG45" s="324"/>
      <c r="MVH45" s="321"/>
      <c r="MVI45" s="320"/>
      <c r="MVJ45" s="321"/>
      <c r="MVK45" s="173"/>
      <c r="MVL45" s="170"/>
      <c r="MVM45" s="170"/>
      <c r="MVN45" s="173"/>
      <c r="MVO45" s="324"/>
      <c r="MVP45" s="321"/>
      <c r="MVQ45" s="320"/>
      <c r="MVR45" s="321"/>
      <c r="MVS45" s="173"/>
      <c r="MVT45" s="170"/>
      <c r="MVU45" s="170"/>
      <c r="MVV45" s="173"/>
      <c r="MVW45" s="324"/>
      <c r="MVX45" s="321"/>
      <c r="MVY45" s="320"/>
      <c r="MVZ45" s="321"/>
      <c r="MWA45" s="173"/>
      <c r="MWB45" s="170"/>
      <c r="MWC45" s="170"/>
      <c r="MWD45" s="173"/>
      <c r="MWE45" s="324"/>
      <c r="MWF45" s="321"/>
      <c r="MWG45" s="320"/>
      <c r="MWH45" s="321"/>
      <c r="MWI45" s="173"/>
      <c r="MWJ45" s="170"/>
      <c r="MWK45" s="170"/>
      <c r="MWL45" s="173"/>
      <c r="MWM45" s="324"/>
      <c r="MWN45" s="321"/>
      <c r="MWO45" s="320"/>
      <c r="MWP45" s="321"/>
      <c r="MWQ45" s="173"/>
      <c r="MWR45" s="170"/>
      <c r="MWS45" s="170"/>
      <c r="MWT45" s="173"/>
      <c r="MWU45" s="324"/>
      <c r="MWV45" s="321"/>
      <c r="MWW45" s="320"/>
      <c r="MWX45" s="321"/>
      <c r="MWY45" s="173"/>
      <c r="MWZ45" s="170"/>
      <c r="MXA45" s="170"/>
      <c r="MXB45" s="173"/>
      <c r="MXC45" s="324"/>
      <c r="MXD45" s="321"/>
      <c r="MXE45" s="320"/>
      <c r="MXF45" s="321"/>
      <c r="MXG45" s="173"/>
      <c r="MXH45" s="170"/>
      <c r="MXI45" s="170"/>
      <c r="MXJ45" s="173"/>
      <c r="MXK45" s="324"/>
      <c r="MXL45" s="321"/>
      <c r="MXM45" s="320"/>
      <c r="MXN45" s="321"/>
      <c r="MXO45" s="173"/>
      <c r="MXP45" s="170"/>
      <c r="MXQ45" s="170"/>
      <c r="MXR45" s="173"/>
      <c r="MXS45" s="324"/>
      <c r="MXT45" s="321"/>
      <c r="MXU45" s="320"/>
      <c r="MXV45" s="321"/>
      <c r="MXW45" s="173"/>
      <c r="MXX45" s="170"/>
      <c r="MXY45" s="170"/>
      <c r="MXZ45" s="173"/>
      <c r="MYA45" s="324"/>
      <c r="MYB45" s="321"/>
      <c r="MYC45" s="320"/>
      <c r="MYD45" s="321"/>
      <c r="MYE45" s="173"/>
      <c r="MYF45" s="170"/>
      <c r="MYG45" s="170"/>
      <c r="MYH45" s="173"/>
      <c r="MYI45" s="324"/>
      <c r="MYJ45" s="321"/>
      <c r="MYK45" s="320"/>
      <c r="MYL45" s="321"/>
      <c r="MYM45" s="173"/>
      <c r="MYN45" s="170"/>
      <c r="MYO45" s="170"/>
      <c r="MYP45" s="173"/>
      <c r="MYQ45" s="324"/>
      <c r="MYR45" s="321"/>
      <c r="MYS45" s="320"/>
      <c r="MYT45" s="321"/>
      <c r="MYU45" s="173"/>
      <c r="MYV45" s="170"/>
      <c r="MYW45" s="170"/>
      <c r="MYX45" s="173"/>
      <c r="MYY45" s="324"/>
      <c r="MYZ45" s="321"/>
      <c r="MZA45" s="320"/>
      <c r="MZB45" s="321"/>
      <c r="MZC45" s="173"/>
      <c r="MZD45" s="170"/>
      <c r="MZE45" s="170"/>
      <c r="MZF45" s="173"/>
      <c r="MZG45" s="324"/>
      <c r="MZH45" s="321"/>
      <c r="MZI45" s="320"/>
      <c r="MZJ45" s="321"/>
      <c r="MZK45" s="173"/>
      <c r="MZL45" s="170"/>
      <c r="MZM45" s="170"/>
      <c r="MZN45" s="173"/>
      <c r="MZO45" s="324"/>
      <c r="MZP45" s="321"/>
      <c r="MZQ45" s="320"/>
      <c r="MZR45" s="321"/>
      <c r="MZS45" s="173"/>
      <c r="MZT45" s="170"/>
      <c r="MZU45" s="170"/>
      <c r="MZV45" s="173"/>
      <c r="MZW45" s="324"/>
      <c r="MZX45" s="321"/>
      <c r="MZY45" s="320"/>
      <c r="MZZ45" s="321"/>
      <c r="NAA45" s="173"/>
      <c r="NAB45" s="170"/>
      <c r="NAC45" s="170"/>
      <c r="NAD45" s="173"/>
      <c r="NAE45" s="324"/>
      <c r="NAF45" s="321"/>
      <c r="NAG45" s="320"/>
      <c r="NAH45" s="321"/>
      <c r="NAI45" s="173"/>
      <c r="NAJ45" s="170"/>
      <c r="NAK45" s="170"/>
      <c r="NAL45" s="173"/>
      <c r="NAM45" s="324"/>
      <c r="NAN45" s="321"/>
      <c r="NAO45" s="320"/>
      <c r="NAP45" s="321"/>
      <c r="NAQ45" s="173"/>
      <c r="NAR45" s="170"/>
      <c r="NAS45" s="170"/>
      <c r="NAT45" s="173"/>
      <c r="NAU45" s="324"/>
      <c r="NAV45" s="321"/>
      <c r="NAW45" s="320"/>
      <c r="NAX45" s="321"/>
      <c r="NAY45" s="173"/>
      <c r="NAZ45" s="170"/>
      <c r="NBA45" s="170"/>
      <c r="NBB45" s="173"/>
      <c r="NBC45" s="324"/>
      <c r="NBD45" s="321"/>
      <c r="NBE45" s="320"/>
      <c r="NBF45" s="321"/>
      <c r="NBG45" s="173"/>
      <c r="NBH45" s="170"/>
      <c r="NBI45" s="170"/>
      <c r="NBJ45" s="173"/>
      <c r="NBK45" s="324"/>
      <c r="NBL45" s="321"/>
      <c r="NBM45" s="320"/>
      <c r="NBN45" s="321"/>
      <c r="NBO45" s="173"/>
      <c r="NBP45" s="170"/>
      <c r="NBQ45" s="170"/>
      <c r="NBR45" s="173"/>
      <c r="NBS45" s="324"/>
      <c r="NBT45" s="321"/>
      <c r="NBU45" s="320"/>
      <c r="NBV45" s="321"/>
      <c r="NBW45" s="173"/>
      <c r="NBX45" s="170"/>
      <c r="NBY45" s="170"/>
      <c r="NBZ45" s="173"/>
      <c r="NCA45" s="324"/>
      <c r="NCB45" s="321"/>
      <c r="NCC45" s="320"/>
      <c r="NCD45" s="321"/>
      <c r="NCE45" s="173"/>
      <c r="NCF45" s="170"/>
      <c r="NCG45" s="170"/>
      <c r="NCH45" s="173"/>
      <c r="NCI45" s="324"/>
      <c r="NCJ45" s="321"/>
      <c r="NCK45" s="320"/>
      <c r="NCL45" s="321"/>
      <c r="NCM45" s="173"/>
      <c r="NCN45" s="170"/>
      <c r="NCO45" s="170"/>
      <c r="NCP45" s="173"/>
      <c r="NCQ45" s="324"/>
      <c r="NCR45" s="321"/>
      <c r="NCS45" s="320"/>
      <c r="NCT45" s="321"/>
      <c r="NCU45" s="173"/>
      <c r="NCV45" s="170"/>
      <c r="NCW45" s="170"/>
      <c r="NCX45" s="173"/>
      <c r="NCY45" s="324"/>
      <c r="NCZ45" s="321"/>
      <c r="NDA45" s="320"/>
      <c r="NDB45" s="321"/>
      <c r="NDC45" s="173"/>
      <c r="NDD45" s="170"/>
      <c r="NDE45" s="170"/>
      <c r="NDF45" s="173"/>
      <c r="NDG45" s="324"/>
      <c r="NDH45" s="321"/>
      <c r="NDI45" s="320"/>
      <c r="NDJ45" s="321"/>
      <c r="NDK45" s="173"/>
      <c r="NDL45" s="170"/>
      <c r="NDM45" s="170"/>
      <c r="NDN45" s="173"/>
      <c r="NDO45" s="324"/>
      <c r="NDP45" s="321"/>
      <c r="NDQ45" s="320"/>
      <c r="NDR45" s="321"/>
      <c r="NDS45" s="173"/>
      <c r="NDT45" s="170"/>
      <c r="NDU45" s="170"/>
      <c r="NDV45" s="173"/>
      <c r="NDW45" s="324"/>
      <c r="NDX45" s="321"/>
      <c r="NDY45" s="320"/>
      <c r="NDZ45" s="321"/>
      <c r="NEA45" s="173"/>
      <c r="NEB45" s="170"/>
      <c r="NEC45" s="170"/>
      <c r="NED45" s="173"/>
      <c r="NEE45" s="324"/>
      <c r="NEF45" s="321"/>
      <c r="NEG45" s="320"/>
      <c r="NEH45" s="321"/>
      <c r="NEI45" s="173"/>
      <c r="NEJ45" s="170"/>
      <c r="NEK45" s="170"/>
      <c r="NEL45" s="173"/>
      <c r="NEM45" s="324"/>
      <c r="NEN45" s="321"/>
      <c r="NEO45" s="320"/>
      <c r="NEP45" s="321"/>
      <c r="NEQ45" s="173"/>
      <c r="NER45" s="170"/>
      <c r="NES45" s="170"/>
      <c r="NET45" s="173"/>
      <c r="NEU45" s="324"/>
      <c r="NEV45" s="321"/>
      <c r="NEW45" s="320"/>
      <c r="NEX45" s="321"/>
      <c r="NEY45" s="173"/>
      <c r="NEZ45" s="170"/>
      <c r="NFA45" s="170"/>
      <c r="NFB45" s="173"/>
      <c r="NFC45" s="324"/>
      <c r="NFD45" s="321"/>
      <c r="NFE45" s="320"/>
      <c r="NFF45" s="321"/>
      <c r="NFG45" s="173"/>
      <c r="NFH45" s="170"/>
      <c r="NFI45" s="170"/>
      <c r="NFJ45" s="173"/>
      <c r="NFK45" s="324"/>
      <c r="NFL45" s="321"/>
      <c r="NFM45" s="320"/>
      <c r="NFN45" s="321"/>
      <c r="NFO45" s="173"/>
      <c r="NFP45" s="170"/>
      <c r="NFQ45" s="170"/>
      <c r="NFR45" s="173"/>
      <c r="NFS45" s="324"/>
      <c r="NFT45" s="321"/>
      <c r="NFU45" s="320"/>
      <c r="NFV45" s="321"/>
      <c r="NFW45" s="173"/>
      <c r="NFX45" s="170"/>
      <c r="NFY45" s="170"/>
      <c r="NFZ45" s="173"/>
      <c r="NGA45" s="324"/>
      <c r="NGB45" s="321"/>
      <c r="NGC45" s="320"/>
      <c r="NGD45" s="321"/>
      <c r="NGE45" s="173"/>
      <c r="NGF45" s="170"/>
      <c r="NGG45" s="170"/>
      <c r="NGH45" s="173"/>
      <c r="NGI45" s="324"/>
      <c r="NGJ45" s="321"/>
      <c r="NGK45" s="320"/>
      <c r="NGL45" s="321"/>
      <c r="NGM45" s="173"/>
      <c r="NGN45" s="170"/>
      <c r="NGO45" s="170"/>
      <c r="NGP45" s="173"/>
      <c r="NGQ45" s="324"/>
      <c r="NGR45" s="321"/>
      <c r="NGS45" s="320"/>
      <c r="NGT45" s="321"/>
      <c r="NGU45" s="173"/>
      <c r="NGV45" s="170"/>
      <c r="NGW45" s="170"/>
      <c r="NGX45" s="173"/>
      <c r="NGY45" s="324"/>
      <c r="NGZ45" s="321"/>
      <c r="NHA45" s="320"/>
      <c r="NHB45" s="321"/>
      <c r="NHC45" s="173"/>
      <c r="NHD45" s="170"/>
      <c r="NHE45" s="170"/>
      <c r="NHF45" s="173"/>
      <c r="NHG45" s="324"/>
      <c r="NHH45" s="321"/>
      <c r="NHI45" s="320"/>
      <c r="NHJ45" s="321"/>
      <c r="NHK45" s="173"/>
      <c r="NHL45" s="170"/>
      <c r="NHM45" s="170"/>
      <c r="NHN45" s="173"/>
      <c r="NHO45" s="324"/>
      <c r="NHP45" s="321"/>
      <c r="NHQ45" s="320"/>
      <c r="NHR45" s="321"/>
      <c r="NHS45" s="173"/>
      <c r="NHT45" s="170"/>
      <c r="NHU45" s="170"/>
      <c r="NHV45" s="173"/>
      <c r="NHW45" s="324"/>
      <c r="NHX45" s="321"/>
      <c r="NHY45" s="320"/>
      <c r="NHZ45" s="321"/>
      <c r="NIA45" s="173"/>
      <c r="NIB45" s="170"/>
      <c r="NIC45" s="170"/>
      <c r="NID45" s="173"/>
      <c r="NIE45" s="324"/>
      <c r="NIF45" s="321"/>
      <c r="NIG45" s="320"/>
      <c r="NIH45" s="321"/>
      <c r="NII45" s="173"/>
      <c r="NIJ45" s="170"/>
      <c r="NIK45" s="170"/>
      <c r="NIL45" s="173"/>
      <c r="NIM45" s="324"/>
      <c r="NIN45" s="321"/>
      <c r="NIO45" s="320"/>
      <c r="NIP45" s="321"/>
      <c r="NIQ45" s="173"/>
      <c r="NIR45" s="170"/>
      <c r="NIS45" s="170"/>
      <c r="NIT45" s="173"/>
      <c r="NIU45" s="324"/>
      <c r="NIV45" s="321"/>
      <c r="NIW45" s="320"/>
      <c r="NIX45" s="321"/>
      <c r="NIY45" s="173"/>
      <c r="NIZ45" s="170"/>
      <c r="NJA45" s="170"/>
      <c r="NJB45" s="173"/>
      <c r="NJC45" s="324"/>
      <c r="NJD45" s="321"/>
      <c r="NJE45" s="320"/>
      <c r="NJF45" s="321"/>
      <c r="NJG45" s="173"/>
      <c r="NJH45" s="170"/>
      <c r="NJI45" s="170"/>
      <c r="NJJ45" s="173"/>
      <c r="NJK45" s="324"/>
      <c r="NJL45" s="321"/>
      <c r="NJM45" s="320"/>
      <c r="NJN45" s="321"/>
      <c r="NJO45" s="173"/>
      <c r="NJP45" s="170"/>
      <c r="NJQ45" s="170"/>
      <c r="NJR45" s="173"/>
      <c r="NJS45" s="324"/>
      <c r="NJT45" s="321"/>
      <c r="NJU45" s="320"/>
      <c r="NJV45" s="321"/>
      <c r="NJW45" s="173"/>
      <c r="NJX45" s="170"/>
      <c r="NJY45" s="170"/>
      <c r="NJZ45" s="173"/>
      <c r="NKA45" s="324"/>
      <c r="NKB45" s="321"/>
      <c r="NKC45" s="320"/>
      <c r="NKD45" s="321"/>
      <c r="NKE45" s="173"/>
      <c r="NKF45" s="170"/>
      <c r="NKG45" s="170"/>
      <c r="NKH45" s="173"/>
      <c r="NKI45" s="324"/>
      <c r="NKJ45" s="321"/>
      <c r="NKK45" s="320"/>
      <c r="NKL45" s="321"/>
      <c r="NKM45" s="173"/>
      <c r="NKN45" s="170"/>
      <c r="NKO45" s="170"/>
      <c r="NKP45" s="173"/>
      <c r="NKQ45" s="324"/>
      <c r="NKR45" s="321"/>
      <c r="NKS45" s="320"/>
      <c r="NKT45" s="321"/>
      <c r="NKU45" s="173"/>
      <c r="NKV45" s="170"/>
      <c r="NKW45" s="170"/>
      <c r="NKX45" s="173"/>
      <c r="NKY45" s="324"/>
      <c r="NKZ45" s="321"/>
      <c r="NLA45" s="320"/>
      <c r="NLB45" s="321"/>
      <c r="NLC45" s="173"/>
      <c r="NLD45" s="170"/>
      <c r="NLE45" s="170"/>
      <c r="NLF45" s="173"/>
      <c r="NLG45" s="324"/>
      <c r="NLH45" s="321"/>
      <c r="NLI45" s="320"/>
      <c r="NLJ45" s="321"/>
      <c r="NLK45" s="173"/>
      <c r="NLL45" s="170"/>
      <c r="NLM45" s="170"/>
      <c r="NLN45" s="173"/>
      <c r="NLO45" s="324"/>
      <c r="NLP45" s="321"/>
      <c r="NLQ45" s="320"/>
      <c r="NLR45" s="321"/>
      <c r="NLS45" s="173"/>
      <c r="NLT45" s="170"/>
      <c r="NLU45" s="170"/>
      <c r="NLV45" s="173"/>
      <c r="NLW45" s="324"/>
      <c r="NLX45" s="321"/>
      <c r="NLY45" s="320"/>
      <c r="NLZ45" s="321"/>
      <c r="NMA45" s="173"/>
      <c r="NMB45" s="170"/>
      <c r="NMC45" s="170"/>
      <c r="NMD45" s="173"/>
      <c r="NME45" s="324"/>
      <c r="NMF45" s="321"/>
      <c r="NMG45" s="320"/>
      <c r="NMH45" s="321"/>
      <c r="NMI45" s="173"/>
      <c r="NMJ45" s="170"/>
      <c r="NMK45" s="170"/>
      <c r="NML45" s="173"/>
      <c r="NMM45" s="324"/>
      <c r="NMN45" s="321"/>
      <c r="NMO45" s="320"/>
      <c r="NMP45" s="321"/>
      <c r="NMQ45" s="173"/>
      <c r="NMR45" s="170"/>
      <c r="NMS45" s="170"/>
      <c r="NMT45" s="173"/>
      <c r="NMU45" s="324"/>
      <c r="NMV45" s="321"/>
      <c r="NMW45" s="320"/>
      <c r="NMX45" s="321"/>
      <c r="NMY45" s="173"/>
      <c r="NMZ45" s="170"/>
      <c r="NNA45" s="170"/>
      <c r="NNB45" s="173"/>
      <c r="NNC45" s="324"/>
      <c r="NND45" s="321"/>
      <c r="NNE45" s="320"/>
      <c r="NNF45" s="321"/>
      <c r="NNG45" s="173"/>
      <c r="NNH45" s="170"/>
      <c r="NNI45" s="170"/>
      <c r="NNJ45" s="173"/>
      <c r="NNK45" s="324"/>
      <c r="NNL45" s="321"/>
      <c r="NNM45" s="320"/>
      <c r="NNN45" s="321"/>
      <c r="NNO45" s="173"/>
      <c r="NNP45" s="170"/>
      <c r="NNQ45" s="170"/>
      <c r="NNR45" s="173"/>
      <c r="NNS45" s="324"/>
      <c r="NNT45" s="321"/>
      <c r="NNU45" s="320"/>
      <c r="NNV45" s="321"/>
      <c r="NNW45" s="173"/>
      <c r="NNX45" s="170"/>
      <c r="NNY45" s="170"/>
      <c r="NNZ45" s="173"/>
      <c r="NOA45" s="324"/>
      <c r="NOB45" s="321"/>
      <c r="NOC45" s="320"/>
      <c r="NOD45" s="321"/>
      <c r="NOE45" s="173"/>
      <c r="NOF45" s="170"/>
      <c r="NOG45" s="170"/>
      <c r="NOH45" s="173"/>
      <c r="NOI45" s="324"/>
      <c r="NOJ45" s="321"/>
      <c r="NOK45" s="320"/>
      <c r="NOL45" s="321"/>
      <c r="NOM45" s="173"/>
      <c r="NON45" s="170"/>
      <c r="NOO45" s="170"/>
      <c r="NOP45" s="173"/>
      <c r="NOQ45" s="324"/>
      <c r="NOR45" s="321"/>
      <c r="NOS45" s="320"/>
      <c r="NOT45" s="321"/>
      <c r="NOU45" s="173"/>
      <c r="NOV45" s="170"/>
      <c r="NOW45" s="170"/>
      <c r="NOX45" s="173"/>
      <c r="NOY45" s="324"/>
      <c r="NOZ45" s="321"/>
      <c r="NPA45" s="320"/>
      <c r="NPB45" s="321"/>
      <c r="NPC45" s="173"/>
      <c r="NPD45" s="170"/>
      <c r="NPE45" s="170"/>
      <c r="NPF45" s="173"/>
      <c r="NPG45" s="324"/>
      <c r="NPH45" s="321"/>
      <c r="NPI45" s="320"/>
      <c r="NPJ45" s="321"/>
      <c r="NPK45" s="173"/>
      <c r="NPL45" s="170"/>
      <c r="NPM45" s="170"/>
      <c r="NPN45" s="173"/>
      <c r="NPO45" s="324"/>
      <c r="NPP45" s="321"/>
      <c r="NPQ45" s="320"/>
      <c r="NPR45" s="321"/>
      <c r="NPS45" s="173"/>
      <c r="NPT45" s="170"/>
      <c r="NPU45" s="170"/>
      <c r="NPV45" s="173"/>
      <c r="NPW45" s="324"/>
      <c r="NPX45" s="321"/>
      <c r="NPY45" s="320"/>
      <c r="NPZ45" s="321"/>
      <c r="NQA45" s="173"/>
      <c r="NQB45" s="170"/>
      <c r="NQC45" s="170"/>
      <c r="NQD45" s="173"/>
      <c r="NQE45" s="324"/>
      <c r="NQF45" s="321"/>
      <c r="NQG45" s="320"/>
      <c r="NQH45" s="321"/>
      <c r="NQI45" s="173"/>
      <c r="NQJ45" s="170"/>
      <c r="NQK45" s="170"/>
      <c r="NQL45" s="173"/>
      <c r="NQM45" s="324"/>
      <c r="NQN45" s="321"/>
      <c r="NQO45" s="320"/>
      <c r="NQP45" s="321"/>
      <c r="NQQ45" s="173"/>
      <c r="NQR45" s="170"/>
      <c r="NQS45" s="170"/>
      <c r="NQT45" s="173"/>
      <c r="NQU45" s="324"/>
      <c r="NQV45" s="321"/>
      <c r="NQW45" s="320"/>
      <c r="NQX45" s="321"/>
      <c r="NQY45" s="173"/>
      <c r="NQZ45" s="170"/>
      <c r="NRA45" s="170"/>
      <c r="NRB45" s="173"/>
      <c r="NRC45" s="324"/>
      <c r="NRD45" s="321"/>
      <c r="NRE45" s="320"/>
      <c r="NRF45" s="321"/>
      <c r="NRG45" s="173"/>
      <c r="NRH45" s="170"/>
      <c r="NRI45" s="170"/>
      <c r="NRJ45" s="173"/>
      <c r="NRK45" s="324"/>
      <c r="NRL45" s="321"/>
      <c r="NRM45" s="320"/>
      <c r="NRN45" s="321"/>
      <c r="NRO45" s="173"/>
      <c r="NRP45" s="170"/>
      <c r="NRQ45" s="170"/>
      <c r="NRR45" s="173"/>
      <c r="NRS45" s="324"/>
      <c r="NRT45" s="321"/>
      <c r="NRU45" s="320"/>
      <c r="NRV45" s="321"/>
      <c r="NRW45" s="173"/>
      <c r="NRX45" s="170"/>
      <c r="NRY45" s="170"/>
      <c r="NRZ45" s="173"/>
      <c r="NSA45" s="324"/>
      <c r="NSB45" s="321"/>
      <c r="NSC45" s="320"/>
      <c r="NSD45" s="321"/>
      <c r="NSE45" s="173"/>
      <c r="NSF45" s="170"/>
      <c r="NSG45" s="170"/>
      <c r="NSH45" s="173"/>
      <c r="NSI45" s="324"/>
      <c r="NSJ45" s="321"/>
      <c r="NSK45" s="320"/>
      <c r="NSL45" s="321"/>
      <c r="NSM45" s="173"/>
      <c r="NSN45" s="170"/>
      <c r="NSO45" s="170"/>
      <c r="NSP45" s="173"/>
      <c r="NSQ45" s="324"/>
      <c r="NSR45" s="321"/>
      <c r="NSS45" s="320"/>
      <c r="NST45" s="321"/>
      <c r="NSU45" s="173"/>
      <c r="NSV45" s="170"/>
      <c r="NSW45" s="170"/>
      <c r="NSX45" s="173"/>
      <c r="NSY45" s="324"/>
      <c r="NSZ45" s="321"/>
      <c r="NTA45" s="320"/>
      <c r="NTB45" s="321"/>
      <c r="NTC45" s="173"/>
      <c r="NTD45" s="170"/>
      <c r="NTE45" s="170"/>
      <c r="NTF45" s="173"/>
      <c r="NTG45" s="324"/>
      <c r="NTH45" s="321"/>
      <c r="NTI45" s="320"/>
      <c r="NTJ45" s="321"/>
      <c r="NTK45" s="173"/>
      <c r="NTL45" s="170"/>
      <c r="NTM45" s="170"/>
      <c r="NTN45" s="173"/>
      <c r="NTO45" s="324"/>
      <c r="NTP45" s="321"/>
      <c r="NTQ45" s="320"/>
      <c r="NTR45" s="321"/>
      <c r="NTS45" s="173"/>
      <c r="NTT45" s="170"/>
      <c r="NTU45" s="170"/>
      <c r="NTV45" s="173"/>
      <c r="NTW45" s="324"/>
      <c r="NTX45" s="321"/>
      <c r="NTY45" s="320"/>
      <c r="NTZ45" s="321"/>
      <c r="NUA45" s="173"/>
      <c r="NUB45" s="170"/>
      <c r="NUC45" s="170"/>
      <c r="NUD45" s="173"/>
      <c r="NUE45" s="324"/>
      <c r="NUF45" s="321"/>
      <c r="NUG45" s="320"/>
      <c r="NUH45" s="321"/>
      <c r="NUI45" s="173"/>
      <c r="NUJ45" s="170"/>
      <c r="NUK45" s="170"/>
      <c r="NUL45" s="173"/>
      <c r="NUM45" s="324"/>
      <c r="NUN45" s="321"/>
      <c r="NUO45" s="320"/>
      <c r="NUP45" s="321"/>
      <c r="NUQ45" s="173"/>
      <c r="NUR45" s="170"/>
      <c r="NUS45" s="170"/>
      <c r="NUT45" s="173"/>
      <c r="NUU45" s="324"/>
      <c r="NUV45" s="321"/>
      <c r="NUW45" s="320"/>
      <c r="NUX45" s="321"/>
      <c r="NUY45" s="173"/>
      <c r="NUZ45" s="170"/>
      <c r="NVA45" s="170"/>
      <c r="NVB45" s="173"/>
      <c r="NVC45" s="324"/>
      <c r="NVD45" s="321"/>
      <c r="NVE45" s="320"/>
      <c r="NVF45" s="321"/>
      <c r="NVG45" s="173"/>
      <c r="NVH45" s="170"/>
      <c r="NVI45" s="170"/>
      <c r="NVJ45" s="173"/>
      <c r="NVK45" s="324"/>
      <c r="NVL45" s="321"/>
      <c r="NVM45" s="320"/>
      <c r="NVN45" s="321"/>
      <c r="NVO45" s="173"/>
      <c r="NVP45" s="170"/>
      <c r="NVQ45" s="170"/>
      <c r="NVR45" s="173"/>
      <c r="NVS45" s="324"/>
      <c r="NVT45" s="321"/>
      <c r="NVU45" s="320"/>
      <c r="NVV45" s="321"/>
      <c r="NVW45" s="173"/>
      <c r="NVX45" s="170"/>
      <c r="NVY45" s="170"/>
      <c r="NVZ45" s="173"/>
      <c r="NWA45" s="324"/>
      <c r="NWB45" s="321"/>
      <c r="NWC45" s="320"/>
      <c r="NWD45" s="321"/>
      <c r="NWE45" s="173"/>
      <c r="NWF45" s="170"/>
      <c r="NWG45" s="170"/>
      <c r="NWH45" s="173"/>
      <c r="NWI45" s="324"/>
      <c r="NWJ45" s="321"/>
      <c r="NWK45" s="320"/>
      <c r="NWL45" s="321"/>
      <c r="NWM45" s="173"/>
      <c r="NWN45" s="170"/>
      <c r="NWO45" s="170"/>
      <c r="NWP45" s="173"/>
      <c r="NWQ45" s="324"/>
      <c r="NWR45" s="321"/>
      <c r="NWS45" s="320"/>
      <c r="NWT45" s="321"/>
      <c r="NWU45" s="173"/>
      <c r="NWV45" s="170"/>
      <c r="NWW45" s="170"/>
      <c r="NWX45" s="173"/>
      <c r="NWY45" s="324"/>
      <c r="NWZ45" s="321"/>
      <c r="NXA45" s="320"/>
      <c r="NXB45" s="321"/>
      <c r="NXC45" s="173"/>
      <c r="NXD45" s="170"/>
      <c r="NXE45" s="170"/>
      <c r="NXF45" s="173"/>
      <c r="NXG45" s="324"/>
      <c r="NXH45" s="321"/>
      <c r="NXI45" s="320"/>
      <c r="NXJ45" s="321"/>
      <c r="NXK45" s="173"/>
      <c r="NXL45" s="170"/>
      <c r="NXM45" s="170"/>
      <c r="NXN45" s="173"/>
      <c r="NXO45" s="324"/>
      <c r="NXP45" s="321"/>
      <c r="NXQ45" s="320"/>
      <c r="NXR45" s="321"/>
      <c r="NXS45" s="173"/>
      <c r="NXT45" s="170"/>
      <c r="NXU45" s="170"/>
      <c r="NXV45" s="173"/>
      <c r="NXW45" s="324"/>
      <c r="NXX45" s="321"/>
      <c r="NXY45" s="320"/>
      <c r="NXZ45" s="321"/>
      <c r="NYA45" s="173"/>
      <c r="NYB45" s="170"/>
      <c r="NYC45" s="170"/>
      <c r="NYD45" s="173"/>
      <c r="NYE45" s="324"/>
      <c r="NYF45" s="321"/>
      <c r="NYG45" s="320"/>
      <c r="NYH45" s="321"/>
      <c r="NYI45" s="173"/>
      <c r="NYJ45" s="170"/>
      <c r="NYK45" s="170"/>
      <c r="NYL45" s="173"/>
      <c r="NYM45" s="324"/>
      <c r="NYN45" s="321"/>
      <c r="NYO45" s="320"/>
      <c r="NYP45" s="321"/>
      <c r="NYQ45" s="173"/>
      <c r="NYR45" s="170"/>
      <c r="NYS45" s="170"/>
      <c r="NYT45" s="173"/>
      <c r="NYU45" s="324"/>
      <c r="NYV45" s="321"/>
      <c r="NYW45" s="320"/>
      <c r="NYX45" s="321"/>
      <c r="NYY45" s="173"/>
      <c r="NYZ45" s="170"/>
      <c r="NZA45" s="170"/>
      <c r="NZB45" s="173"/>
      <c r="NZC45" s="324"/>
      <c r="NZD45" s="321"/>
      <c r="NZE45" s="320"/>
      <c r="NZF45" s="321"/>
      <c r="NZG45" s="173"/>
      <c r="NZH45" s="170"/>
      <c r="NZI45" s="170"/>
      <c r="NZJ45" s="173"/>
      <c r="NZK45" s="324"/>
      <c r="NZL45" s="321"/>
      <c r="NZM45" s="320"/>
      <c r="NZN45" s="321"/>
      <c r="NZO45" s="173"/>
      <c r="NZP45" s="170"/>
      <c r="NZQ45" s="170"/>
      <c r="NZR45" s="173"/>
      <c r="NZS45" s="324"/>
      <c r="NZT45" s="321"/>
      <c r="NZU45" s="320"/>
      <c r="NZV45" s="321"/>
      <c r="NZW45" s="173"/>
      <c r="NZX45" s="170"/>
      <c r="NZY45" s="170"/>
      <c r="NZZ45" s="173"/>
      <c r="OAA45" s="324"/>
      <c r="OAB45" s="321"/>
      <c r="OAC45" s="320"/>
      <c r="OAD45" s="321"/>
      <c r="OAE45" s="173"/>
      <c r="OAF45" s="170"/>
      <c r="OAG45" s="170"/>
      <c r="OAH45" s="173"/>
      <c r="OAI45" s="324"/>
      <c r="OAJ45" s="321"/>
      <c r="OAK45" s="320"/>
      <c r="OAL45" s="321"/>
      <c r="OAM45" s="173"/>
      <c r="OAN45" s="170"/>
      <c r="OAO45" s="170"/>
      <c r="OAP45" s="173"/>
      <c r="OAQ45" s="324"/>
      <c r="OAR45" s="321"/>
      <c r="OAS45" s="320"/>
      <c r="OAT45" s="321"/>
      <c r="OAU45" s="173"/>
      <c r="OAV45" s="170"/>
      <c r="OAW45" s="170"/>
      <c r="OAX45" s="173"/>
      <c r="OAY45" s="324"/>
      <c r="OAZ45" s="321"/>
      <c r="OBA45" s="320"/>
      <c r="OBB45" s="321"/>
      <c r="OBC45" s="173"/>
      <c r="OBD45" s="170"/>
      <c r="OBE45" s="170"/>
      <c r="OBF45" s="173"/>
      <c r="OBG45" s="324"/>
      <c r="OBH45" s="321"/>
      <c r="OBI45" s="320"/>
      <c r="OBJ45" s="321"/>
      <c r="OBK45" s="173"/>
      <c r="OBL45" s="170"/>
      <c r="OBM45" s="170"/>
      <c r="OBN45" s="173"/>
      <c r="OBO45" s="324"/>
      <c r="OBP45" s="321"/>
      <c r="OBQ45" s="320"/>
      <c r="OBR45" s="321"/>
      <c r="OBS45" s="173"/>
      <c r="OBT45" s="170"/>
      <c r="OBU45" s="170"/>
      <c r="OBV45" s="173"/>
      <c r="OBW45" s="324"/>
      <c r="OBX45" s="321"/>
      <c r="OBY45" s="320"/>
      <c r="OBZ45" s="321"/>
      <c r="OCA45" s="173"/>
      <c r="OCB45" s="170"/>
      <c r="OCC45" s="170"/>
      <c r="OCD45" s="173"/>
      <c r="OCE45" s="324"/>
      <c r="OCF45" s="321"/>
      <c r="OCG45" s="320"/>
      <c r="OCH45" s="321"/>
      <c r="OCI45" s="173"/>
      <c r="OCJ45" s="170"/>
      <c r="OCK45" s="170"/>
      <c r="OCL45" s="173"/>
      <c r="OCM45" s="324"/>
      <c r="OCN45" s="321"/>
      <c r="OCO45" s="320"/>
      <c r="OCP45" s="321"/>
      <c r="OCQ45" s="173"/>
      <c r="OCR45" s="170"/>
      <c r="OCS45" s="170"/>
      <c r="OCT45" s="173"/>
      <c r="OCU45" s="324"/>
      <c r="OCV45" s="321"/>
      <c r="OCW45" s="320"/>
      <c r="OCX45" s="321"/>
      <c r="OCY45" s="173"/>
      <c r="OCZ45" s="170"/>
      <c r="ODA45" s="170"/>
      <c r="ODB45" s="173"/>
      <c r="ODC45" s="324"/>
      <c r="ODD45" s="321"/>
      <c r="ODE45" s="320"/>
      <c r="ODF45" s="321"/>
      <c r="ODG45" s="173"/>
      <c r="ODH45" s="170"/>
      <c r="ODI45" s="170"/>
      <c r="ODJ45" s="173"/>
      <c r="ODK45" s="324"/>
      <c r="ODL45" s="321"/>
      <c r="ODM45" s="320"/>
      <c r="ODN45" s="321"/>
      <c r="ODO45" s="173"/>
      <c r="ODP45" s="170"/>
      <c r="ODQ45" s="170"/>
      <c r="ODR45" s="173"/>
      <c r="ODS45" s="324"/>
      <c r="ODT45" s="321"/>
      <c r="ODU45" s="320"/>
      <c r="ODV45" s="321"/>
      <c r="ODW45" s="173"/>
      <c r="ODX45" s="170"/>
      <c r="ODY45" s="170"/>
      <c r="ODZ45" s="173"/>
      <c r="OEA45" s="324"/>
      <c r="OEB45" s="321"/>
      <c r="OEC45" s="320"/>
      <c r="OED45" s="321"/>
      <c r="OEE45" s="173"/>
      <c r="OEF45" s="170"/>
      <c r="OEG45" s="170"/>
      <c r="OEH45" s="173"/>
      <c r="OEI45" s="324"/>
      <c r="OEJ45" s="321"/>
      <c r="OEK45" s="320"/>
      <c r="OEL45" s="321"/>
      <c r="OEM45" s="173"/>
      <c r="OEN45" s="170"/>
      <c r="OEO45" s="170"/>
      <c r="OEP45" s="173"/>
      <c r="OEQ45" s="324"/>
      <c r="OER45" s="321"/>
      <c r="OES45" s="320"/>
      <c r="OET45" s="321"/>
      <c r="OEU45" s="173"/>
      <c r="OEV45" s="170"/>
      <c r="OEW45" s="170"/>
      <c r="OEX45" s="173"/>
      <c r="OEY45" s="324"/>
      <c r="OEZ45" s="321"/>
      <c r="OFA45" s="320"/>
      <c r="OFB45" s="321"/>
      <c r="OFC45" s="173"/>
      <c r="OFD45" s="170"/>
      <c r="OFE45" s="170"/>
      <c r="OFF45" s="173"/>
      <c r="OFG45" s="324"/>
      <c r="OFH45" s="321"/>
      <c r="OFI45" s="320"/>
      <c r="OFJ45" s="321"/>
      <c r="OFK45" s="173"/>
      <c r="OFL45" s="170"/>
      <c r="OFM45" s="170"/>
      <c r="OFN45" s="173"/>
      <c r="OFO45" s="324"/>
      <c r="OFP45" s="321"/>
      <c r="OFQ45" s="320"/>
      <c r="OFR45" s="321"/>
      <c r="OFS45" s="173"/>
      <c r="OFT45" s="170"/>
      <c r="OFU45" s="170"/>
      <c r="OFV45" s="173"/>
      <c r="OFW45" s="324"/>
      <c r="OFX45" s="321"/>
      <c r="OFY45" s="320"/>
      <c r="OFZ45" s="321"/>
      <c r="OGA45" s="173"/>
      <c r="OGB45" s="170"/>
      <c r="OGC45" s="170"/>
      <c r="OGD45" s="173"/>
      <c r="OGE45" s="324"/>
      <c r="OGF45" s="321"/>
      <c r="OGG45" s="320"/>
      <c r="OGH45" s="321"/>
      <c r="OGI45" s="173"/>
      <c r="OGJ45" s="170"/>
      <c r="OGK45" s="170"/>
      <c r="OGL45" s="173"/>
      <c r="OGM45" s="324"/>
      <c r="OGN45" s="321"/>
      <c r="OGO45" s="320"/>
      <c r="OGP45" s="321"/>
      <c r="OGQ45" s="173"/>
      <c r="OGR45" s="170"/>
      <c r="OGS45" s="170"/>
      <c r="OGT45" s="173"/>
      <c r="OGU45" s="324"/>
      <c r="OGV45" s="321"/>
      <c r="OGW45" s="320"/>
      <c r="OGX45" s="321"/>
      <c r="OGY45" s="173"/>
      <c r="OGZ45" s="170"/>
      <c r="OHA45" s="170"/>
      <c r="OHB45" s="173"/>
      <c r="OHC45" s="324"/>
      <c r="OHD45" s="321"/>
      <c r="OHE45" s="320"/>
      <c r="OHF45" s="321"/>
      <c r="OHG45" s="173"/>
      <c r="OHH45" s="170"/>
      <c r="OHI45" s="170"/>
      <c r="OHJ45" s="173"/>
      <c r="OHK45" s="324"/>
      <c r="OHL45" s="321"/>
      <c r="OHM45" s="320"/>
      <c r="OHN45" s="321"/>
      <c r="OHO45" s="173"/>
      <c r="OHP45" s="170"/>
      <c r="OHQ45" s="170"/>
      <c r="OHR45" s="173"/>
      <c r="OHS45" s="324"/>
      <c r="OHT45" s="321"/>
      <c r="OHU45" s="320"/>
      <c r="OHV45" s="321"/>
      <c r="OHW45" s="173"/>
      <c r="OHX45" s="170"/>
      <c r="OHY45" s="170"/>
      <c r="OHZ45" s="173"/>
      <c r="OIA45" s="324"/>
      <c r="OIB45" s="321"/>
      <c r="OIC45" s="320"/>
      <c r="OID45" s="321"/>
      <c r="OIE45" s="173"/>
      <c r="OIF45" s="170"/>
      <c r="OIG45" s="170"/>
      <c r="OIH45" s="173"/>
      <c r="OII45" s="324"/>
      <c r="OIJ45" s="321"/>
      <c r="OIK45" s="320"/>
      <c r="OIL45" s="321"/>
      <c r="OIM45" s="173"/>
      <c r="OIN45" s="170"/>
      <c r="OIO45" s="170"/>
      <c r="OIP45" s="173"/>
      <c r="OIQ45" s="324"/>
      <c r="OIR45" s="321"/>
      <c r="OIS45" s="320"/>
      <c r="OIT45" s="321"/>
      <c r="OIU45" s="173"/>
      <c r="OIV45" s="170"/>
      <c r="OIW45" s="170"/>
      <c r="OIX45" s="173"/>
      <c r="OIY45" s="324"/>
      <c r="OIZ45" s="321"/>
      <c r="OJA45" s="320"/>
      <c r="OJB45" s="321"/>
      <c r="OJC45" s="173"/>
      <c r="OJD45" s="170"/>
      <c r="OJE45" s="170"/>
      <c r="OJF45" s="173"/>
      <c r="OJG45" s="324"/>
      <c r="OJH45" s="321"/>
      <c r="OJI45" s="320"/>
      <c r="OJJ45" s="321"/>
      <c r="OJK45" s="173"/>
      <c r="OJL45" s="170"/>
      <c r="OJM45" s="170"/>
      <c r="OJN45" s="173"/>
      <c r="OJO45" s="324"/>
      <c r="OJP45" s="321"/>
      <c r="OJQ45" s="320"/>
      <c r="OJR45" s="321"/>
      <c r="OJS45" s="173"/>
      <c r="OJT45" s="170"/>
      <c r="OJU45" s="170"/>
      <c r="OJV45" s="173"/>
      <c r="OJW45" s="324"/>
      <c r="OJX45" s="321"/>
      <c r="OJY45" s="320"/>
      <c r="OJZ45" s="321"/>
      <c r="OKA45" s="173"/>
      <c r="OKB45" s="170"/>
      <c r="OKC45" s="170"/>
      <c r="OKD45" s="173"/>
      <c r="OKE45" s="324"/>
      <c r="OKF45" s="321"/>
      <c r="OKG45" s="320"/>
      <c r="OKH45" s="321"/>
      <c r="OKI45" s="173"/>
      <c r="OKJ45" s="170"/>
      <c r="OKK45" s="170"/>
      <c r="OKL45" s="173"/>
      <c r="OKM45" s="324"/>
      <c r="OKN45" s="321"/>
      <c r="OKO45" s="320"/>
      <c r="OKP45" s="321"/>
      <c r="OKQ45" s="173"/>
      <c r="OKR45" s="170"/>
      <c r="OKS45" s="170"/>
      <c r="OKT45" s="173"/>
      <c r="OKU45" s="324"/>
      <c r="OKV45" s="321"/>
      <c r="OKW45" s="320"/>
      <c r="OKX45" s="321"/>
      <c r="OKY45" s="173"/>
      <c r="OKZ45" s="170"/>
      <c r="OLA45" s="170"/>
      <c r="OLB45" s="173"/>
      <c r="OLC45" s="324"/>
      <c r="OLD45" s="321"/>
      <c r="OLE45" s="320"/>
      <c r="OLF45" s="321"/>
      <c r="OLG45" s="173"/>
      <c r="OLH45" s="170"/>
      <c r="OLI45" s="170"/>
      <c r="OLJ45" s="173"/>
      <c r="OLK45" s="324"/>
      <c r="OLL45" s="321"/>
      <c r="OLM45" s="320"/>
      <c r="OLN45" s="321"/>
      <c r="OLO45" s="173"/>
      <c r="OLP45" s="170"/>
      <c r="OLQ45" s="170"/>
      <c r="OLR45" s="173"/>
      <c r="OLS45" s="324"/>
      <c r="OLT45" s="321"/>
      <c r="OLU45" s="320"/>
      <c r="OLV45" s="321"/>
      <c r="OLW45" s="173"/>
      <c r="OLX45" s="170"/>
      <c r="OLY45" s="170"/>
      <c r="OLZ45" s="173"/>
      <c r="OMA45" s="324"/>
      <c r="OMB45" s="321"/>
      <c r="OMC45" s="320"/>
      <c r="OMD45" s="321"/>
      <c r="OME45" s="173"/>
      <c r="OMF45" s="170"/>
      <c r="OMG45" s="170"/>
      <c r="OMH45" s="173"/>
      <c r="OMI45" s="324"/>
      <c r="OMJ45" s="321"/>
      <c r="OMK45" s="320"/>
      <c r="OML45" s="321"/>
      <c r="OMM45" s="173"/>
      <c r="OMN45" s="170"/>
      <c r="OMO45" s="170"/>
      <c r="OMP45" s="173"/>
      <c r="OMQ45" s="324"/>
      <c r="OMR45" s="321"/>
      <c r="OMS45" s="320"/>
      <c r="OMT45" s="321"/>
      <c r="OMU45" s="173"/>
      <c r="OMV45" s="170"/>
      <c r="OMW45" s="170"/>
      <c r="OMX45" s="173"/>
      <c r="OMY45" s="324"/>
      <c r="OMZ45" s="321"/>
      <c r="ONA45" s="320"/>
      <c r="ONB45" s="321"/>
      <c r="ONC45" s="173"/>
      <c r="OND45" s="170"/>
      <c r="ONE45" s="170"/>
      <c r="ONF45" s="173"/>
      <c r="ONG45" s="324"/>
      <c r="ONH45" s="321"/>
      <c r="ONI45" s="320"/>
      <c r="ONJ45" s="321"/>
      <c r="ONK45" s="173"/>
      <c r="ONL45" s="170"/>
      <c r="ONM45" s="170"/>
      <c r="ONN45" s="173"/>
      <c r="ONO45" s="324"/>
      <c r="ONP45" s="321"/>
      <c r="ONQ45" s="320"/>
      <c r="ONR45" s="321"/>
      <c r="ONS45" s="173"/>
      <c r="ONT45" s="170"/>
      <c r="ONU45" s="170"/>
      <c r="ONV45" s="173"/>
      <c r="ONW45" s="324"/>
      <c r="ONX45" s="321"/>
      <c r="ONY45" s="320"/>
      <c r="ONZ45" s="321"/>
      <c r="OOA45" s="173"/>
      <c r="OOB45" s="170"/>
      <c r="OOC45" s="170"/>
      <c r="OOD45" s="173"/>
      <c r="OOE45" s="324"/>
      <c r="OOF45" s="321"/>
      <c r="OOG45" s="320"/>
      <c r="OOH45" s="321"/>
      <c r="OOI45" s="173"/>
      <c r="OOJ45" s="170"/>
      <c r="OOK45" s="170"/>
      <c r="OOL45" s="173"/>
      <c r="OOM45" s="324"/>
      <c r="OON45" s="321"/>
      <c r="OOO45" s="320"/>
      <c r="OOP45" s="321"/>
      <c r="OOQ45" s="173"/>
      <c r="OOR45" s="170"/>
      <c r="OOS45" s="170"/>
      <c r="OOT45" s="173"/>
      <c r="OOU45" s="324"/>
      <c r="OOV45" s="321"/>
      <c r="OOW45" s="320"/>
      <c r="OOX45" s="321"/>
      <c r="OOY45" s="173"/>
      <c r="OOZ45" s="170"/>
      <c r="OPA45" s="170"/>
      <c r="OPB45" s="173"/>
      <c r="OPC45" s="324"/>
      <c r="OPD45" s="321"/>
      <c r="OPE45" s="320"/>
      <c r="OPF45" s="321"/>
      <c r="OPG45" s="173"/>
      <c r="OPH45" s="170"/>
      <c r="OPI45" s="170"/>
      <c r="OPJ45" s="173"/>
      <c r="OPK45" s="324"/>
      <c r="OPL45" s="321"/>
      <c r="OPM45" s="320"/>
      <c r="OPN45" s="321"/>
      <c r="OPO45" s="173"/>
      <c r="OPP45" s="170"/>
      <c r="OPQ45" s="170"/>
      <c r="OPR45" s="173"/>
      <c r="OPS45" s="324"/>
      <c r="OPT45" s="321"/>
      <c r="OPU45" s="320"/>
      <c r="OPV45" s="321"/>
      <c r="OPW45" s="173"/>
      <c r="OPX45" s="170"/>
      <c r="OPY45" s="170"/>
      <c r="OPZ45" s="173"/>
      <c r="OQA45" s="324"/>
      <c r="OQB45" s="321"/>
      <c r="OQC45" s="320"/>
      <c r="OQD45" s="321"/>
      <c r="OQE45" s="173"/>
      <c r="OQF45" s="170"/>
      <c r="OQG45" s="170"/>
      <c r="OQH45" s="173"/>
      <c r="OQI45" s="324"/>
      <c r="OQJ45" s="321"/>
      <c r="OQK45" s="320"/>
      <c r="OQL45" s="321"/>
      <c r="OQM45" s="173"/>
      <c r="OQN45" s="170"/>
      <c r="OQO45" s="170"/>
      <c r="OQP45" s="173"/>
      <c r="OQQ45" s="324"/>
      <c r="OQR45" s="321"/>
      <c r="OQS45" s="320"/>
      <c r="OQT45" s="321"/>
      <c r="OQU45" s="173"/>
      <c r="OQV45" s="170"/>
      <c r="OQW45" s="170"/>
      <c r="OQX45" s="173"/>
      <c r="OQY45" s="324"/>
      <c r="OQZ45" s="321"/>
      <c r="ORA45" s="320"/>
      <c r="ORB45" s="321"/>
      <c r="ORC45" s="173"/>
      <c r="ORD45" s="170"/>
      <c r="ORE45" s="170"/>
      <c r="ORF45" s="173"/>
      <c r="ORG45" s="324"/>
      <c r="ORH45" s="321"/>
      <c r="ORI45" s="320"/>
      <c r="ORJ45" s="321"/>
      <c r="ORK45" s="173"/>
      <c r="ORL45" s="170"/>
      <c r="ORM45" s="170"/>
      <c r="ORN45" s="173"/>
      <c r="ORO45" s="324"/>
      <c r="ORP45" s="321"/>
      <c r="ORQ45" s="320"/>
      <c r="ORR45" s="321"/>
      <c r="ORS45" s="173"/>
      <c r="ORT45" s="170"/>
      <c r="ORU45" s="170"/>
      <c r="ORV45" s="173"/>
      <c r="ORW45" s="324"/>
      <c r="ORX45" s="321"/>
      <c r="ORY45" s="320"/>
      <c r="ORZ45" s="321"/>
      <c r="OSA45" s="173"/>
      <c r="OSB45" s="170"/>
      <c r="OSC45" s="170"/>
      <c r="OSD45" s="173"/>
      <c r="OSE45" s="324"/>
      <c r="OSF45" s="321"/>
      <c r="OSG45" s="320"/>
      <c r="OSH45" s="321"/>
      <c r="OSI45" s="173"/>
      <c r="OSJ45" s="170"/>
      <c r="OSK45" s="170"/>
      <c r="OSL45" s="173"/>
      <c r="OSM45" s="324"/>
      <c r="OSN45" s="321"/>
      <c r="OSO45" s="320"/>
      <c r="OSP45" s="321"/>
      <c r="OSQ45" s="173"/>
      <c r="OSR45" s="170"/>
      <c r="OSS45" s="170"/>
      <c r="OST45" s="173"/>
      <c r="OSU45" s="324"/>
      <c r="OSV45" s="321"/>
      <c r="OSW45" s="320"/>
      <c r="OSX45" s="321"/>
      <c r="OSY45" s="173"/>
      <c r="OSZ45" s="170"/>
      <c r="OTA45" s="170"/>
      <c r="OTB45" s="173"/>
      <c r="OTC45" s="324"/>
      <c r="OTD45" s="321"/>
      <c r="OTE45" s="320"/>
      <c r="OTF45" s="321"/>
      <c r="OTG45" s="173"/>
      <c r="OTH45" s="170"/>
      <c r="OTI45" s="170"/>
      <c r="OTJ45" s="173"/>
      <c r="OTK45" s="324"/>
      <c r="OTL45" s="321"/>
      <c r="OTM45" s="320"/>
      <c r="OTN45" s="321"/>
      <c r="OTO45" s="173"/>
      <c r="OTP45" s="170"/>
      <c r="OTQ45" s="170"/>
      <c r="OTR45" s="173"/>
      <c r="OTS45" s="324"/>
      <c r="OTT45" s="321"/>
      <c r="OTU45" s="320"/>
      <c r="OTV45" s="321"/>
      <c r="OTW45" s="173"/>
      <c r="OTX45" s="170"/>
      <c r="OTY45" s="170"/>
      <c r="OTZ45" s="173"/>
      <c r="OUA45" s="324"/>
      <c r="OUB45" s="321"/>
      <c r="OUC45" s="320"/>
      <c r="OUD45" s="321"/>
      <c r="OUE45" s="173"/>
      <c r="OUF45" s="170"/>
      <c r="OUG45" s="170"/>
      <c r="OUH45" s="173"/>
      <c r="OUI45" s="324"/>
      <c r="OUJ45" s="321"/>
      <c r="OUK45" s="320"/>
      <c r="OUL45" s="321"/>
      <c r="OUM45" s="173"/>
      <c r="OUN45" s="170"/>
      <c r="OUO45" s="170"/>
      <c r="OUP45" s="173"/>
      <c r="OUQ45" s="324"/>
      <c r="OUR45" s="321"/>
      <c r="OUS45" s="320"/>
      <c r="OUT45" s="321"/>
      <c r="OUU45" s="173"/>
      <c r="OUV45" s="170"/>
      <c r="OUW45" s="170"/>
      <c r="OUX45" s="173"/>
      <c r="OUY45" s="324"/>
      <c r="OUZ45" s="321"/>
      <c r="OVA45" s="320"/>
      <c r="OVB45" s="321"/>
      <c r="OVC45" s="173"/>
      <c r="OVD45" s="170"/>
      <c r="OVE45" s="170"/>
      <c r="OVF45" s="173"/>
      <c r="OVG45" s="324"/>
      <c r="OVH45" s="321"/>
      <c r="OVI45" s="320"/>
      <c r="OVJ45" s="321"/>
      <c r="OVK45" s="173"/>
      <c r="OVL45" s="170"/>
      <c r="OVM45" s="170"/>
      <c r="OVN45" s="173"/>
      <c r="OVO45" s="324"/>
      <c r="OVP45" s="321"/>
      <c r="OVQ45" s="320"/>
      <c r="OVR45" s="321"/>
      <c r="OVS45" s="173"/>
      <c r="OVT45" s="170"/>
      <c r="OVU45" s="170"/>
      <c r="OVV45" s="173"/>
      <c r="OVW45" s="324"/>
      <c r="OVX45" s="321"/>
      <c r="OVY45" s="320"/>
      <c r="OVZ45" s="321"/>
      <c r="OWA45" s="173"/>
      <c r="OWB45" s="170"/>
      <c r="OWC45" s="170"/>
      <c r="OWD45" s="173"/>
      <c r="OWE45" s="324"/>
      <c r="OWF45" s="321"/>
      <c r="OWG45" s="320"/>
      <c r="OWH45" s="321"/>
      <c r="OWI45" s="173"/>
      <c r="OWJ45" s="170"/>
      <c r="OWK45" s="170"/>
      <c r="OWL45" s="173"/>
      <c r="OWM45" s="324"/>
      <c r="OWN45" s="321"/>
      <c r="OWO45" s="320"/>
      <c r="OWP45" s="321"/>
      <c r="OWQ45" s="173"/>
      <c r="OWR45" s="170"/>
      <c r="OWS45" s="170"/>
      <c r="OWT45" s="173"/>
      <c r="OWU45" s="324"/>
      <c r="OWV45" s="321"/>
      <c r="OWW45" s="320"/>
      <c r="OWX45" s="321"/>
      <c r="OWY45" s="173"/>
      <c r="OWZ45" s="170"/>
      <c r="OXA45" s="170"/>
      <c r="OXB45" s="173"/>
      <c r="OXC45" s="324"/>
      <c r="OXD45" s="321"/>
      <c r="OXE45" s="320"/>
      <c r="OXF45" s="321"/>
      <c r="OXG45" s="173"/>
      <c r="OXH45" s="170"/>
      <c r="OXI45" s="170"/>
      <c r="OXJ45" s="173"/>
      <c r="OXK45" s="324"/>
      <c r="OXL45" s="321"/>
      <c r="OXM45" s="320"/>
      <c r="OXN45" s="321"/>
      <c r="OXO45" s="173"/>
      <c r="OXP45" s="170"/>
      <c r="OXQ45" s="170"/>
      <c r="OXR45" s="173"/>
      <c r="OXS45" s="324"/>
      <c r="OXT45" s="321"/>
      <c r="OXU45" s="320"/>
      <c r="OXV45" s="321"/>
      <c r="OXW45" s="173"/>
      <c r="OXX45" s="170"/>
      <c r="OXY45" s="170"/>
      <c r="OXZ45" s="173"/>
      <c r="OYA45" s="324"/>
      <c r="OYB45" s="321"/>
      <c r="OYC45" s="320"/>
      <c r="OYD45" s="321"/>
      <c r="OYE45" s="173"/>
      <c r="OYF45" s="170"/>
      <c r="OYG45" s="170"/>
      <c r="OYH45" s="173"/>
      <c r="OYI45" s="324"/>
      <c r="OYJ45" s="321"/>
      <c r="OYK45" s="320"/>
      <c r="OYL45" s="321"/>
      <c r="OYM45" s="173"/>
      <c r="OYN45" s="170"/>
      <c r="OYO45" s="170"/>
      <c r="OYP45" s="173"/>
      <c r="OYQ45" s="324"/>
      <c r="OYR45" s="321"/>
      <c r="OYS45" s="320"/>
      <c r="OYT45" s="321"/>
      <c r="OYU45" s="173"/>
      <c r="OYV45" s="170"/>
      <c r="OYW45" s="170"/>
      <c r="OYX45" s="173"/>
      <c r="OYY45" s="324"/>
      <c r="OYZ45" s="321"/>
      <c r="OZA45" s="320"/>
      <c r="OZB45" s="321"/>
      <c r="OZC45" s="173"/>
      <c r="OZD45" s="170"/>
      <c r="OZE45" s="170"/>
      <c r="OZF45" s="173"/>
      <c r="OZG45" s="324"/>
      <c r="OZH45" s="321"/>
      <c r="OZI45" s="320"/>
      <c r="OZJ45" s="321"/>
      <c r="OZK45" s="173"/>
      <c r="OZL45" s="170"/>
      <c r="OZM45" s="170"/>
      <c r="OZN45" s="173"/>
      <c r="OZO45" s="324"/>
      <c r="OZP45" s="321"/>
      <c r="OZQ45" s="320"/>
      <c r="OZR45" s="321"/>
      <c r="OZS45" s="173"/>
      <c r="OZT45" s="170"/>
      <c r="OZU45" s="170"/>
      <c r="OZV45" s="173"/>
      <c r="OZW45" s="324"/>
      <c r="OZX45" s="321"/>
      <c r="OZY45" s="320"/>
      <c r="OZZ45" s="321"/>
      <c r="PAA45" s="173"/>
      <c r="PAB45" s="170"/>
      <c r="PAC45" s="170"/>
      <c r="PAD45" s="173"/>
      <c r="PAE45" s="324"/>
      <c r="PAF45" s="321"/>
      <c r="PAG45" s="320"/>
      <c r="PAH45" s="321"/>
      <c r="PAI45" s="173"/>
      <c r="PAJ45" s="170"/>
      <c r="PAK45" s="170"/>
      <c r="PAL45" s="173"/>
      <c r="PAM45" s="324"/>
      <c r="PAN45" s="321"/>
      <c r="PAO45" s="320"/>
      <c r="PAP45" s="321"/>
      <c r="PAQ45" s="173"/>
      <c r="PAR45" s="170"/>
      <c r="PAS45" s="170"/>
      <c r="PAT45" s="173"/>
      <c r="PAU45" s="324"/>
      <c r="PAV45" s="321"/>
      <c r="PAW45" s="320"/>
      <c r="PAX45" s="321"/>
      <c r="PAY45" s="173"/>
      <c r="PAZ45" s="170"/>
      <c r="PBA45" s="170"/>
      <c r="PBB45" s="173"/>
      <c r="PBC45" s="324"/>
      <c r="PBD45" s="321"/>
      <c r="PBE45" s="320"/>
      <c r="PBF45" s="321"/>
      <c r="PBG45" s="173"/>
      <c r="PBH45" s="170"/>
      <c r="PBI45" s="170"/>
      <c r="PBJ45" s="173"/>
      <c r="PBK45" s="324"/>
      <c r="PBL45" s="321"/>
      <c r="PBM45" s="320"/>
      <c r="PBN45" s="321"/>
      <c r="PBO45" s="173"/>
      <c r="PBP45" s="170"/>
      <c r="PBQ45" s="170"/>
      <c r="PBR45" s="173"/>
      <c r="PBS45" s="324"/>
      <c r="PBT45" s="321"/>
      <c r="PBU45" s="320"/>
      <c r="PBV45" s="321"/>
      <c r="PBW45" s="173"/>
      <c r="PBX45" s="170"/>
      <c r="PBY45" s="170"/>
      <c r="PBZ45" s="173"/>
      <c r="PCA45" s="324"/>
      <c r="PCB45" s="321"/>
      <c r="PCC45" s="320"/>
      <c r="PCD45" s="321"/>
      <c r="PCE45" s="173"/>
      <c r="PCF45" s="170"/>
      <c r="PCG45" s="170"/>
      <c r="PCH45" s="173"/>
      <c r="PCI45" s="324"/>
      <c r="PCJ45" s="321"/>
      <c r="PCK45" s="320"/>
      <c r="PCL45" s="321"/>
      <c r="PCM45" s="173"/>
      <c r="PCN45" s="170"/>
      <c r="PCO45" s="170"/>
      <c r="PCP45" s="173"/>
      <c r="PCQ45" s="324"/>
      <c r="PCR45" s="321"/>
      <c r="PCS45" s="320"/>
      <c r="PCT45" s="321"/>
      <c r="PCU45" s="173"/>
      <c r="PCV45" s="170"/>
      <c r="PCW45" s="170"/>
      <c r="PCX45" s="173"/>
      <c r="PCY45" s="324"/>
      <c r="PCZ45" s="321"/>
      <c r="PDA45" s="320"/>
      <c r="PDB45" s="321"/>
      <c r="PDC45" s="173"/>
      <c r="PDD45" s="170"/>
      <c r="PDE45" s="170"/>
      <c r="PDF45" s="173"/>
      <c r="PDG45" s="324"/>
      <c r="PDH45" s="321"/>
      <c r="PDI45" s="320"/>
      <c r="PDJ45" s="321"/>
      <c r="PDK45" s="173"/>
      <c r="PDL45" s="170"/>
      <c r="PDM45" s="170"/>
      <c r="PDN45" s="173"/>
      <c r="PDO45" s="324"/>
      <c r="PDP45" s="321"/>
      <c r="PDQ45" s="320"/>
      <c r="PDR45" s="321"/>
      <c r="PDS45" s="173"/>
      <c r="PDT45" s="170"/>
      <c r="PDU45" s="170"/>
      <c r="PDV45" s="173"/>
      <c r="PDW45" s="324"/>
      <c r="PDX45" s="321"/>
      <c r="PDY45" s="320"/>
      <c r="PDZ45" s="321"/>
      <c r="PEA45" s="173"/>
      <c r="PEB45" s="170"/>
      <c r="PEC45" s="170"/>
      <c r="PED45" s="173"/>
      <c r="PEE45" s="324"/>
      <c r="PEF45" s="321"/>
      <c r="PEG45" s="320"/>
      <c r="PEH45" s="321"/>
      <c r="PEI45" s="173"/>
      <c r="PEJ45" s="170"/>
      <c r="PEK45" s="170"/>
      <c r="PEL45" s="173"/>
      <c r="PEM45" s="324"/>
      <c r="PEN45" s="321"/>
      <c r="PEO45" s="320"/>
      <c r="PEP45" s="321"/>
      <c r="PEQ45" s="173"/>
      <c r="PER45" s="170"/>
      <c r="PES45" s="170"/>
      <c r="PET45" s="173"/>
      <c r="PEU45" s="324"/>
      <c r="PEV45" s="321"/>
      <c r="PEW45" s="320"/>
      <c r="PEX45" s="321"/>
      <c r="PEY45" s="173"/>
      <c r="PEZ45" s="170"/>
      <c r="PFA45" s="170"/>
      <c r="PFB45" s="173"/>
      <c r="PFC45" s="324"/>
      <c r="PFD45" s="321"/>
      <c r="PFE45" s="320"/>
      <c r="PFF45" s="321"/>
      <c r="PFG45" s="173"/>
      <c r="PFH45" s="170"/>
      <c r="PFI45" s="170"/>
      <c r="PFJ45" s="173"/>
      <c r="PFK45" s="324"/>
      <c r="PFL45" s="321"/>
      <c r="PFM45" s="320"/>
      <c r="PFN45" s="321"/>
      <c r="PFO45" s="173"/>
      <c r="PFP45" s="170"/>
      <c r="PFQ45" s="170"/>
      <c r="PFR45" s="173"/>
      <c r="PFS45" s="324"/>
      <c r="PFT45" s="321"/>
      <c r="PFU45" s="320"/>
      <c r="PFV45" s="321"/>
      <c r="PFW45" s="173"/>
      <c r="PFX45" s="170"/>
      <c r="PFY45" s="170"/>
      <c r="PFZ45" s="173"/>
      <c r="PGA45" s="324"/>
      <c r="PGB45" s="321"/>
      <c r="PGC45" s="320"/>
      <c r="PGD45" s="321"/>
      <c r="PGE45" s="173"/>
      <c r="PGF45" s="170"/>
      <c r="PGG45" s="170"/>
      <c r="PGH45" s="173"/>
      <c r="PGI45" s="324"/>
      <c r="PGJ45" s="321"/>
      <c r="PGK45" s="320"/>
      <c r="PGL45" s="321"/>
      <c r="PGM45" s="173"/>
      <c r="PGN45" s="170"/>
      <c r="PGO45" s="170"/>
      <c r="PGP45" s="173"/>
      <c r="PGQ45" s="324"/>
      <c r="PGR45" s="321"/>
      <c r="PGS45" s="320"/>
      <c r="PGT45" s="321"/>
      <c r="PGU45" s="173"/>
      <c r="PGV45" s="170"/>
      <c r="PGW45" s="170"/>
      <c r="PGX45" s="173"/>
      <c r="PGY45" s="324"/>
      <c r="PGZ45" s="321"/>
      <c r="PHA45" s="320"/>
      <c r="PHB45" s="321"/>
      <c r="PHC45" s="173"/>
      <c r="PHD45" s="170"/>
      <c r="PHE45" s="170"/>
      <c r="PHF45" s="173"/>
      <c r="PHG45" s="324"/>
      <c r="PHH45" s="321"/>
      <c r="PHI45" s="320"/>
      <c r="PHJ45" s="321"/>
      <c r="PHK45" s="173"/>
      <c r="PHL45" s="170"/>
      <c r="PHM45" s="170"/>
      <c r="PHN45" s="173"/>
      <c r="PHO45" s="324"/>
      <c r="PHP45" s="321"/>
      <c r="PHQ45" s="320"/>
      <c r="PHR45" s="321"/>
      <c r="PHS45" s="173"/>
      <c r="PHT45" s="170"/>
      <c r="PHU45" s="170"/>
      <c r="PHV45" s="173"/>
      <c r="PHW45" s="324"/>
      <c r="PHX45" s="321"/>
      <c r="PHY45" s="320"/>
      <c r="PHZ45" s="321"/>
      <c r="PIA45" s="173"/>
      <c r="PIB45" s="170"/>
      <c r="PIC45" s="170"/>
      <c r="PID45" s="173"/>
      <c r="PIE45" s="324"/>
      <c r="PIF45" s="321"/>
      <c r="PIG45" s="320"/>
      <c r="PIH45" s="321"/>
      <c r="PII45" s="173"/>
      <c r="PIJ45" s="170"/>
      <c r="PIK45" s="170"/>
      <c r="PIL45" s="173"/>
      <c r="PIM45" s="324"/>
      <c r="PIN45" s="321"/>
      <c r="PIO45" s="320"/>
      <c r="PIP45" s="321"/>
      <c r="PIQ45" s="173"/>
      <c r="PIR45" s="170"/>
      <c r="PIS45" s="170"/>
      <c r="PIT45" s="173"/>
      <c r="PIU45" s="324"/>
      <c r="PIV45" s="321"/>
      <c r="PIW45" s="320"/>
      <c r="PIX45" s="321"/>
      <c r="PIY45" s="173"/>
      <c r="PIZ45" s="170"/>
      <c r="PJA45" s="170"/>
      <c r="PJB45" s="173"/>
      <c r="PJC45" s="324"/>
      <c r="PJD45" s="321"/>
      <c r="PJE45" s="320"/>
      <c r="PJF45" s="321"/>
      <c r="PJG45" s="173"/>
      <c r="PJH45" s="170"/>
      <c r="PJI45" s="170"/>
      <c r="PJJ45" s="173"/>
      <c r="PJK45" s="324"/>
      <c r="PJL45" s="321"/>
      <c r="PJM45" s="320"/>
      <c r="PJN45" s="321"/>
      <c r="PJO45" s="173"/>
      <c r="PJP45" s="170"/>
      <c r="PJQ45" s="170"/>
      <c r="PJR45" s="173"/>
      <c r="PJS45" s="324"/>
      <c r="PJT45" s="321"/>
      <c r="PJU45" s="320"/>
      <c r="PJV45" s="321"/>
      <c r="PJW45" s="173"/>
      <c r="PJX45" s="170"/>
      <c r="PJY45" s="170"/>
      <c r="PJZ45" s="173"/>
      <c r="PKA45" s="324"/>
      <c r="PKB45" s="321"/>
      <c r="PKC45" s="320"/>
      <c r="PKD45" s="321"/>
      <c r="PKE45" s="173"/>
      <c r="PKF45" s="170"/>
      <c r="PKG45" s="170"/>
      <c r="PKH45" s="173"/>
      <c r="PKI45" s="324"/>
      <c r="PKJ45" s="321"/>
      <c r="PKK45" s="320"/>
      <c r="PKL45" s="321"/>
      <c r="PKM45" s="173"/>
      <c r="PKN45" s="170"/>
      <c r="PKO45" s="170"/>
      <c r="PKP45" s="173"/>
      <c r="PKQ45" s="324"/>
      <c r="PKR45" s="321"/>
      <c r="PKS45" s="320"/>
      <c r="PKT45" s="321"/>
      <c r="PKU45" s="173"/>
      <c r="PKV45" s="170"/>
      <c r="PKW45" s="170"/>
      <c r="PKX45" s="173"/>
      <c r="PKY45" s="324"/>
      <c r="PKZ45" s="321"/>
      <c r="PLA45" s="320"/>
      <c r="PLB45" s="321"/>
      <c r="PLC45" s="173"/>
      <c r="PLD45" s="170"/>
      <c r="PLE45" s="170"/>
      <c r="PLF45" s="173"/>
      <c r="PLG45" s="324"/>
      <c r="PLH45" s="321"/>
      <c r="PLI45" s="320"/>
      <c r="PLJ45" s="321"/>
      <c r="PLK45" s="173"/>
      <c r="PLL45" s="170"/>
      <c r="PLM45" s="170"/>
      <c r="PLN45" s="173"/>
      <c r="PLO45" s="324"/>
      <c r="PLP45" s="321"/>
      <c r="PLQ45" s="320"/>
      <c r="PLR45" s="321"/>
      <c r="PLS45" s="173"/>
      <c r="PLT45" s="170"/>
      <c r="PLU45" s="170"/>
      <c r="PLV45" s="173"/>
      <c r="PLW45" s="324"/>
      <c r="PLX45" s="321"/>
      <c r="PLY45" s="320"/>
      <c r="PLZ45" s="321"/>
      <c r="PMA45" s="173"/>
      <c r="PMB45" s="170"/>
      <c r="PMC45" s="170"/>
      <c r="PMD45" s="173"/>
      <c r="PME45" s="324"/>
      <c r="PMF45" s="321"/>
      <c r="PMG45" s="320"/>
      <c r="PMH45" s="321"/>
      <c r="PMI45" s="173"/>
      <c r="PMJ45" s="170"/>
      <c r="PMK45" s="170"/>
      <c r="PML45" s="173"/>
      <c r="PMM45" s="324"/>
      <c r="PMN45" s="321"/>
      <c r="PMO45" s="320"/>
      <c r="PMP45" s="321"/>
      <c r="PMQ45" s="173"/>
      <c r="PMR45" s="170"/>
      <c r="PMS45" s="170"/>
      <c r="PMT45" s="173"/>
      <c r="PMU45" s="324"/>
      <c r="PMV45" s="321"/>
      <c r="PMW45" s="320"/>
      <c r="PMX45" s="321"/>
      <c r="PMY45" s="173"/>
      <c r="PMZ45" s="170"/>
      <c r="PNA45" s="170"/>
      <c r="PNB45" s="173"/>
      <c r="PNC45" s="324"/>
      <c r="PND45" s="321"/>
      <c r="PNE45" s="320"/>
      <c r="PNF45" s="321"/>
      <c r="PNG45" s="173"/>
      <c r="PNH45" s="170"/>
      <c r="PNI45" s="170"/>
      <c r="PNJ45" s="173"/>
      <c r="PNK45" s="324"/>
      <c r="PNL45" s="321"/>
      <c r="PNM45" s="320"/>
      <c r="PNN45" s="321"/>
      <c r="PNO45" s="173"/>
      <c r="PNP45" s="170"/>
      <c r="PNQ45" s="170"/>
      <c r="PNR45" s="173"/>
      <c r="PNS45" s="324"/>
      <c r="PNT45" s="321"/>
      <c r="PNU45" s="320"/>
      <c r="PNV45" s="321"/>
      <c r="PNW45" s="173"/>
      <c r="PNX45" s="170"/>
      <c r="PNY45" s="170"/>
      <c r="PNZ45" s="173"/>
      <c r="POA45" s="324"/>
      <c r="POB45" s="321"/>
      <c r="POC45" s="320"/>
      <c r="POD45" s="321"/>
      <c r="POE45" s="173"/>
      <c r="POF45" s="170"/>
      <c r="POG45" s="170"/>
      <c r="POH45" s="173"/>
      <c r="POI45" s="324"/>
      <c r="POJ45" s="321"/>
      <c r="POK45" s="320"/>
      <c r="POL45" s="321"/>
      <c r="POM45" s="173"/>
      <c r="PON45" s="170"/>
      <c r="POO45" s="170"/>
      <c r="POP45" s="173"/>
      <c r="POQ45" s="324"/>
      <c r="POR45" s="321"/>
      <c r="POS45" s="320"/>
      <c r="POT45" s="321"/>
      <c r="POU45" s="173"/>
      <c r="POV45" s="170"/>
      <c r="POW45" s="170"/>
      <c r="POX45" s="173"/>
      <c r="POY45" s="324"/>
      <c r="POZ45" s="321"/>
      <c r="PPA45" s="320"/>
      <c r="PPB45" s="321"/>
      <c r="PPC45" s="173"/>
      <c r="PPD45" s="170"/>
      <c r="PPE45" s="170"/>
      <c r="PPF45" s="173"/>
      <c r="PPG45" s="324"/>
      <c r="PPH45" s="321"/>
      <c r="PPI45" s="320"/>
      <c r="PPJ45" s="321"/>
      <c r="PPK45" s="173"/>
      <c r="PPL45" s="170"/>
      <c r="PPM45" s="170"/>
      <c r="PPN45" s="173"/>
      <c r="PPO45" s="324"/>
      <c r="PPP45" s="321"/>
      <c r="PPQ45" s="320"/>
      <c r="PPR45" s="321"/>
      <c r="PPS45" s="173"/>
      <c r="PPT45" s="170"/>
      <c r="PPU45" s="170"/>
      <c r="PPV45" s="173"/>
      <c r="PPW45" s="324"/>
      <c r="PPX45" s="321"/>
      <c r="PPY45" s="320"/>
      <c r="PPZ45" s="321"/>
      <c r="PQA45" s="173"/>
      <c r="PQB45" s="170"/>
      <c r="PQC45" s="170"/>
      <c r="PQD45" s="173"/>
      <c r="PQE45" s="324"/>
      <c r="PQF45" s="321"/>
      <c r="PQG45" s="320"/>
      <c r="PQH45" s="321"/>
      <c r="PQI45" s="173"/>
      <c r="PQJ45" s="170"/>
      <c r="PQK45" s="170"/>
      <c r="PQL45" s="173"/>
      <c r="PQM45" s="324"/>
      <c r="PQN45" s="321"/>
      <c r="PQO45" s="320"/>
      <c r="PQP45" s="321"/>
      <c r="PQQ45" s="173"/>
      <c r="PQR45" s="170"/>
      <c r="PQS45" s="170"/>
      <c r="PQT45" s="173"/>
      <c r="PQU45" s="324"/>
      <c r="PQV45" s="321"/>
      <c r="PQW45" s="320"/>
      <c r="PQX45" s="321"/>
      <c r="PQY45" s="173"/>
      <c r="PQZ45" s="170"/>
      <c r="PRA45" s="170"/>
      <c r="PRB45" s="173"/>
      <c r="PRC45" s="324"/>
      <c r="PRD45" s="321"/>
      <c r="PRE45" s="320"/>
      <c r="PRF45" s="321"/>
      <c r="PRG45" s="173"/>
      <c r="PRH45" s="170"/>
      <c r="PRI45" s="170"/>
      <c r="PRJ45" s="173"/>
      <c r="PRK45" s="324"/>
      <c r="PRL45" s="321"/>
      <c r="PRM45" s="320"/>
      <c r="PRN45" s="321"/>
      <c r="PRO45" s="173"/>
      <c r="PRP45" s="170"/>
      <c r="PRQ45" s="170"/>
      <c r="PRR45" s="173"/>
      <c r="PRS45" s="324"/>
      <c r="PRT45" s="321"/>
      <c r="PRU45" s="320"/>
      <c r="PRV45" s="321"/>
      <c r="PRW45" s="173"/>
      <c r="PRX45" s="170"/>
      <c r="PRY45" s="170"/>
      <c r="PRZ45" s="173"/>
      <c r="PSA45" s="324"/>
      <c r="PSB45" s="321"/>
      <c r="PSC45" s="320"/>
      <c r="PSD45" s="321"/>
      <c r="PSE45" s="173"/>
      <c r="PSF45" s="170"/>
      <c r="PSG45" s="170"/>
      <c r="PSH45" s="173"/>
      <c r="PSI45" s="324"/>
      <c r="PSJ45" s="321"/>
      <c r="PSK45" s="320"/>
      <c r="PSL45" s="321"/>
      <c r="PSM45" s="173"/>
      <c r="PSN45" s="170"/>
      <c r="PSO45" s="170"/>
      <c r="PSP45" s="173"/>
      <c r="PSQ45" s="324"/>
      <c r="PSR45" s="321"/>
      <c r="PSS45" s="320"/>
      <c r="PST45" s="321"/>
      <c r="PSU45" s="173"/>
      <c r="PSV45" s="170"/>
      <c r="PSW45" s="170"/>
      <c r="PSX45" s="173"/>
      <c r="PSY45" s="324"/>
      <c r="PSZ45" s="321"/>
      <c r="PTA45" s="320"/>
      <c r="PTB45" s="321"/>
      <c r="PTC45" s="173"/>
      <c r="PTD45" s="170"/>
      <c r="PTE45" s="170"/>
      <c r="PTF45" s="173"/>
      <c r="PTG45" s="324"/>
      <c r="PTH45" s="321"/>
      <c r="PTI45" s="320"/>
      <c r="PTJ45" s="321"/>
      <c r="PTK45" s="173"/>
      <c r="PTL45" s="170"/>
      <c r="PTM45" s="170"/>
      <c r="PTN45" s="173"/>
      <c r="PTO45" s="324"/>
      <c r="PTP45" s="321"/>
      <c r="PTQ45" s="320"/>
      <c r="PTR45" s="321"/>
      <c r="PTS45" s="173"/>
      <c r="PTT45" s="170"/>
      <c r="PTU45" s="170"/>
      <c r="PTV45" s="173"/>
      <c r="PTW45" s="324"/>
      <c r="PTX45" s="321"/>
      <c r="PTY45" s="320"/>
      <c r="PTZ45" s="321"/>
      <c r="PUA45" s="173"/>
      <c r="PUB45" s="170"/>
      <c r="PUC45" s="170"/>
      <c r="PUD45" s="173"/>
      <c r="PUE45" s="324"/>
      <c r="PUF45" s="321"/>
      <c r="PUG45" s="320"/>
      <c r="PUH45" s="321"/>
      <c r="PUI45" s="173"/>
      <c r="PUJ45" s="170"/>
      <c r="PUK45" s="170"/>
      <c r="PUL45" s="173"/>
      <c r="PUM45" s="324"/>
      <c r="PUN45" s="321"/>
      <c r="PUO45" s="320"/>
      <c r="PUP45" s="321"/>
      <c r="PUQ45" s="173"/>
      <c r="PUR45" s="170"/>
      <c r="PUS45" s="170"/>
      <c r="PUT45" s="173"/>
      <c r="PUU45" s="324"/>
      <c r="PUV45" s="321"/>
      <c r="PUW45" s="320"/>
      <c r="PUX45" s="321"/>
      <c r="PUY45" s="173"/>
      <c r="PUZ45" s="170"/>
      <c r="PVA45" s="170"/>
      <c r="PVB45" s="173"/>
      <c r="PVC45" s="324"/>
      <c r="PVD45" s="321"/>
      <c r="PVE45" s="320"/>
      <c r="PVF45" s="321"/>
      <c r="PVG45" s="173"/>
      <c r="PVH45" s="170"/>
      <c r="PVI45" s="170"/>
      <c r="PVJ45" s="173"/>
      <c r="PVK45" s="324"/>
      <c r="PVL45" s="321"/>
      <c r="PVM45" s="320"/>
      <c r="PVN45" s="321"/>
      <c r="PVO45" s="173"/>
      <c r="PVP45" s="170"/>
      <c r="PVQ45" s="170"/>
      <c r="PVR45" s="173"/>
      <c r="PVS45" s="324"/>
      <c r="PVT45" s="321"/>
      <c r="PVU45" s="320"/>
      <c r="PVV45" s="321"/>
      <c r="PVW45" s="173"/>
      <c r="PVX45" s="170"/>
      <c r="PVY45" s="170"/>
      <c r="PVZ45" s="173"/>
      <c r="PWA45" s="324"/>
      <c r="PWB45" s="321"/>
      <c r="PWC45" s="320"/>
      <c r="PWD45" s="321"/>
      <c r="PWE45" s="173"/>
      <c r="PWF45" s="170"/>
      <c r="PWG45" s="170"/>
      <c r="PWH45" s="173"/>
      <c r="PWI45" s="324"/>
      <c r="PWJ45" s="321"/>
      <c r="PWK45" s="320"/>
      <c r="PWL45" s="321"/>
      <c r="PWM45" s="173"/>
      <c r="PWN45" s="170"/>
      <c r="PWO45" s="170"/>
      <c r="PWP45" s="173"/>
      <c r="PWQ45" s="324"/>
      <c r="PWR45" s="321"/>
      <c r="PWS45" s="320"/>
      <c r="PWT45" s="321"/>
      <c r="PWU45" s="173"/>
      <c r="PWV45" s="170"/>
      <c r="PWW45" s="170"/>
      <c r="PWX45" s="173"/>
      <c r="PWY45" s="324"/>
      <c r="PWZ45" s="321"/>
      <c r="PXA45" s="320"/>
      <c r="PXB45" s="321"/>
      <c r="PXC45" s="173"/>
      <c r="PXD45" s="170"/>
      <c r="PXE45" s="170"/>
      <c r="PXF45" s="173"/>
      <c r="PXG45" s="324"/>
      <c r="PXH45" s="321"/>
      <c r="PXI45" s="320"/>
      <c r="PXJ45" s="321"/>
      <c r="PXK45" s="173"/>
      <c r="PXL45" s="170"/>
      <c r="PXM45" s="170"/>
      <c r="PXN45" s="173"/>
      <c r="PXO45" s="324"/>
      <c r="PXP45" s="321"/>
      <c r="PXQ45" s="320"/>
      <c r="PXR45" s="321"/>
      <c r="PXS45" s="173"/>
      <c r="PXT45" s="170"/>
      <c r="PXU45" s="170"/>
      <c r="PXV45" s="173"/>
      <c r="PXW45" s="324"/>
      <c r="PXX45" s="321"/>
      <c r="PXY45" s="320"/>
      <c r="PXZ45" s="321"/>
      <c r="PYA45" s="173"/>
      <c r="PYB45" s="170"/>
      <c r="PYC45" s="170"/>
      <c r="PYD45" s="173"/>
      <c r="PYE45" s="324"/>
      <c r="PYF45" s="321"/>
      <c r="PYG45" s="320"/>
      <c r="PYH45" s="321"/>
      <c r="PYI45" s="173"/>
      <c r="PYJ45" s="170"/>
      <c r="PYK45" s="170"/>
      <c r="PYL45" s="173"/>
      <c r="PYM45" s="324"/>
      <c r="PYN45" s="321"/>
      <c r="PYO45" s="320"/>
      <c r="PYP45" s="321"/>
      <c r="PYQ45" s="173"/>
      <c r="PYR45" s="170"/>
      <c r="PYS45" s="170"/>
      <c r="PYT45" s="173"/>
      <c r="PYU45" s="324"/>
      <c r="PYV45" s="321"/>
      <c r="PYW45" s="320"/>
      <c r="PYX45" s="321"/>
      <c r="PYY45" s="173"/>
      <c r="PYZ45" s="170"/>
      <c r="PZA45" s="170"/>
      <c r="PZB45" s="173"/>
      <c r="PZC45" s="324"/>
      <c r="PZD45" s="321"/>
      <c r="PZE45" s="320"/>
      <c r="PZF45" s="321"/>
      <c r="PZG45" s="173"/>
      <c r="PZH45" s="170"/>
      <c r="PZI45" s="170"/>
      <c r="PZJ45" s="173"/>
      <c r="PZK45" s="324"/>
      <c r="PZL45" s="321"/>
      <c r="PZM45" s="320"/>
      <c r="PZN45" s="321"/>
      <c r="PZO45" s="173"/>
      <c r="PZP45" s="170"/>
      <c r="PZQ45" s="170"/>
      <c r="PZR45" s="173"/>
      <c r="PZS45" s="324"/>
      <c r="PZT45" s="321"/>
      <c r="PZU45" s="320"/>
      <c r="PZV45" s="321"/>
      <c r="PZW45" s="173"/>
      <c r="PZX45" s="170"/>
      <c r="PZY45" s="170"/>
      <c r="PZZ45" s="173"/>
      <c r="QAA45" s="324"/>
      <c r="QAB45" s="321"/>
      <c r="QAC45" s="320"/>
      <c r="QAD45" s="321"/>
      <c r="QAE45" s="173"/>
      <c r="QAF45" s="170"/>
      <c r="QAG45" s="170"/>
      <c r="QAH45" s="173"/>
      <c r="QAI45" s="324"/>
      <c r="QAJ45" s="321"/>
      <c r="QAK45" s="320"/>
      <c r="QAL45" s="321"/>
      <c r="QAM45" s="173"/>
      <c r="QAN45" s="170"/>
      <c r="QAO45" s="170"/>
      <c r="QAP45" s="173"/>
      <c r="QAQ45" s="324"/>
      <c r="QAR45" s="321"/>
      <c r="QAS45" s="320"/>
      <c r="QAT45" s="321"/>
      <c r="QAU45" s="173"/>
      <c r="QAV45" s="170"/>
      <c r="QAW45" s="170"/>
      <c r="QAX45" s="173"/>
      <c r="QAY45" s="324"/>
      <c r="QAZ45" s="321"/>
      <c r="QBA45" s="320"/>
      <c r="QBB45" s="321"/>
      <c r="QBC45" s="173"/>
      <c r="QBD45" s="170"/>
      <c r="QBE45" s="170"/>
      <c r="QBF45" s="173"/>
      <c r="QBG45" s="324"/>
      <c r="QBH45" s="321"/>
      <c r="QBI45" s="320"/>
      <c r="QBJ45" s="321"/>
      <c r="QBK45" s="173"/>
      <c r="QBL45" s="170"/>
      <c r="QBM45" s="170"/>
      <c r="QBN45" s="173"/>
      <c r="QBO45" s="324"/>
      <c r="QBP45" s="321"/>
      <c r="QBQ45" s="320"/>
      <c r="QBR45" s="321"/>
      <c r="QBS45" s="173"/>
      <c r="QBT45" s="170"/>
      <c r="QBU45" s="170"/>
      <c r="QBV45" s="173"/>
      <c r="QBW45" s="324"/>
      <c r="QBX45" s="321"/>
      <c r="QBY45" s="320"/>
      <c r="QBZ45" s="321"/>
      <c r="QCA45" s="173"/>
      <c r="QCB45" s="170"/>
      <c r="QCC45" s="170"/>
      <c r="QCD45" s="173"/>
      <c r="QCE45" s="324"/>
      <c r="QCF45" s="321"/>
      <c r="QCG45" s="320"/>
      <c r="QCH45" s="321"/>
      <c r="QCI45" s="173"/>
      <c r="QCJ45" s="170"/>
      <c r="QCK45" s="170"/>
      <c r="QCL45" s="173"/>
      <c r="QCM45" s="324"/>
      <c r="QCN45" s="321"/>
      <c r="QCO45" s="320"/>
      <c r="QCP45" s="321"/>
      <c r="QCQ45" s="173"/>
      <c r="QCR45" s="170"/>
      <c r="QCS45" s="170"/>
      <c r="QCT45" s="173"/>
      <c r="QCU45" s="324"/>
      <c r="QCV45" s="321"/>
      <c r="QCW45" s="320"/>
      <c r="QCX45" s="321"/>
      <c r="QCY45" s="173"/>
      <c r="QCZ45" s="170"/>
      <c r="QDA45" s="170"/>
      <c r="QDB45" s="173"/>
      <c r="QDC45" s="324"/>
      <c r="QDD45" s="321"/>
      <c r="QDE45" s="320"/>
      <c r="QDF45" s="321"/>
      <c r="QDG45" s="173"/>
      <c r="QDH45" s="170"/>
      <c r="QDI45" s="170"/>
      <c r="QDJ45" s="173"/>
      <c r="QDK45" s="324"/>
      <c r="QDL45" s="321"/>
      <c r="QDM45" s="320"/>
      <c r="QDN45" s="321"/>
      <c r="QDO45" s="173"/>
      <c r="QDP45" s="170"/>
      <c r="QDQ45" s="170"/>
      <c r="QDR45" s="173"/>
      <c r="QDS45" s="324"/>
      <c r="QDT45" s="321"/>
      <c r="QDU45" s="320"/>
      <c r="QDV45" s="321"/>
      <c r="QDW45" s="173"/>
      <c r="QDX45" s="170"/>
      <c r="QDY45" s="170"/>
      <c r="QDZ45" s="173"/>
      <c r="QEA45" s="324"/>
      <c r="QEB45" s="321"/>
      <c r="QEC45" s="320"/>
      <c r="QED45" s="321"/>
      <c r="QEE45" s="173"/>
      <c r="QEF45" s="170"/>
      <c r="QEG45" s="170"/>
      <c r="QEH45" s="173"/>
      <c r="QEI45" s="324"/>
      <c r="QEJ45" s="321"/>
      <c r="QEK45" s="320"/>
      <c r="QEL45" s="321"/>
      <c r="QEM45" s="173"/>
      <c r="QEN45" s="170"/>
      <c r="QEO45" s="170"/>
      <c r="QEP45" s="173"/>
      <c r="QEQ45" s="324"/>
      <c r="QER45" s="321"/>
      <c r="QES45" s="320"/>
      <c r="QET45" s="321"/>
      <c r="QEU45" s="173"/>
      <c r="QEV45" s="170"/>
      <c r="QEW45" s="170"/>
      <c r="QEX45" s="173"/>
      <c r="QEY45" s="324"/>
      <c r="QEZ45" s="321"/>
      <c r="QFA45" s="320"/>
      <c r="QFB45" s="321"/>
      <c r="QFC45" s="173"/>
      <c r="QFD45" s="170"/>
      <c r="QFE45" s="170"/>
      <c r="QFF45" s="173"/>
      <c r="QFG45" s="324"/>
      <c r="QFH45" s="321"/>
      <c r="QFI45" s="320"/>
      <c r="QFJ45" s="321"/>
      <c r="QFK45" s="173"/>
      <c r="QFL45" s="170"/>
      <c r="QFM45" s="170"/>
      <c r="QFN45" s="173"/>
      <c r="QFO45" s="324"/>
      <c r="QFP45" s="321"/>
      <c r="QFQ45" s="320"/>
      <c r="QFR45" s="321"/>
      <c r="QFS45" s="173"/>
      <c r="QFT45" s="170"/>
      <c r="QFU45" s="170"/>
      <c r="QFV45" s="173"/>
      <c r="QFW45" s="324"/>
      <c r="QFX45" s="321"/>
      <c r="QFY45" s="320"/>
      <c r="QFZ45" s="321"/>
      <c r="QGA45" s="173"/>
      <c r="QGB45" s="170"/>
      <c r="QGC45" s="170"/>
      <c r="QGD45" s="173"/>
      <c r="QGE45" s="324"/>
      <c r="QGF45" s="321"/>
      <c r="QGG45" s="320"/>
      <c r="QGH45" s="321"/>
      <c r="QGI45" s="173"/>
      <c r="QGJ45" s="170"/>
      <c r="QGK45" s="170"/>
      <c r="QGL45" s="173"/>
      <c r="QGM45" s="324"/>
      <c r="QGN45" s="321"/>
      <c r="QGO45" s="320"/>
      <c r="QGP45" s="321"/>
      <c r="QGQ45" s="173"/>
      <c r="QGR45" s="170"/>
      <c r="QGS45" s="170"/>
      <c r="QGT45" s="173"/>
      <c r="QGU45" s="324"/>
      <c r="QGV45" s="321"/>
      <c r="QGW45" s="320"/>
      <c r="QGX45" s="321"/>
      <c r="QGY45" s="173"/>
      <c r="QGZ45" s="170"/>
      <c r="QHA45" s="170"/>
      <c r="QHB45" s="173"/>
      <c r="QHC45" s="324"/>
      <c r="QHD45" s="321"/>
      <c r="QHE45" s="320"/>
      <c r="QHF45" s="321"/>
      <c r="QHG45" s="173"/>
      <c r="QHH45" s="170"/>
      <c r="QHI45" s="170"/>
      <c r="QHJ45" s="173"/>
      <c r="QHK45" s="324"/>
      <c r="QHL45" s="321"/>
      <c r="QHM45" s="320"/>
      <c r="QHN45" s="321"/>
      <c r="QHO45" s="173"/>
      <c r="QHP45" s="170"/>
      <c r="QHQ45" s="170"/>
      <c r="QHR45" s="173"/>
      <c r="QHS45" s="324"/>
      <c r="QHT45" s="321"/>
      <c r="QHU45" s="320"/>
      <c r="QHV45" s="321"/>
      <c r="QHW45" s="173"/>
      <c r="QHX45" s="170"/>
      <c r="QHY45" s="170"/>
      <c r="QHZ45" s="173"/>
      <c r="QIA45" s="324"/>
      <c r="QIB45" s="321"/>
      <c r="QIC45" s="320"/>
      <c r="QID45" s="321"/>
      <c r="QIE45" s="173"/>
      <c r="QIF45" s="170"/>
      <c r="QIG45" s="170"/>
      <c r="QIH45" s="173"/>
      <c r="QII45" s="324"/>
      <c r="QIJ45" s="321"/>
      <c r="QIK45" s="320"/>
      <c r="QIL45" s="321"/>
      <c r="QIM45" s="173"/>
      <c r="QIN45" s="170"/>
      <c r="QIO45" s="170"/>
      <c r="QIP45" s="173"/>
      <c r="QIQ45" s="324"/>
      <c r="QIR45" s="321"/>
      <c r="QIS45" s="320"/>
      <c r="QIT45" s="321"/>
      <c r="QIU45" s="173"/>
      <c r="QIV45" s="170"/>
      <c r="QIW45" s="170"/>
      <c r="QIX45" s="173"/>
      <c r="QIY45" s="324"/>
      <c r="QIZ45" s="321"/>
      <c r="QJA45" s="320"/>
      <c r="QJB45" s="321"/>
      <c r="QJC45" s="173"/>
      <c r="QJD45" s="170"/>
      <c r="QJE45" s="170"/>
      <c r="QJF45" s="173"/>
      <c r="QJG45" s="324"/>
      <c r="QJH45" s="321"/>
      <c r="QJI45" s="320"/>
      <c r="QJJ45" s="321"/>
      <c r="QJK45" s="173"/>
      <c r="QJL45" s="170"/>
      <c r="QJM45" s="170"/>
      <c r="QJN45" s="173"/>
      <c r="QJO45" s="324"/>
      <c r="QJP45" s="321"/>
      <c r="QJQ45" s="320"/>
      <c r="QJR45" s="321"/>
      <c r="QJS45" s="173"/>
      <c r="QJT45" s="170"/>
      <c r="QJU45" s="170"/>
      <c r="QJV45" s="173"/>
      <c r="QJW45" s="324"/>
      <c r="QJX45" s="321"/>
      <c r="QJY45" s="320"/>
      <c r="QJZ45" s="321"/>
      <c r="QKA45" s="173"/>
      <c r="QKB45" s="170"/>
      <c r="QKC45" s="170"/>
      <c r="QKD45" s="173"/>
      <c r="QKE45" s="324"/>
      <c r="QKF45" s="321"/>
      <c r="QKG45" s="320"/>
      <c r="QKH45" s="321"/>
      <c r="QKI45" s="173"/>
      <c r="QKJ45" s="170"/>
      <c r="QKK45" s="170"/>
      <c r="QKL45" s="173"/>
      <c r="QKM45" s="324"/>
      <c r="QKN45" s="321"/>
      <c r="QKO45" s="320"/>
      <c r="QKP45" s="321"/>
      <c r="QKQ45" s="173"/>
      <c r="QKR45" s="170"/>
      <c r="QKS45" s="170"/>
      <c r="QKT45" s="173"/>
      <c r="QKU45" s="324"/>
      <c r="QKV45" s="321"/>
      <c r="QKW45" s="320"/>
      <c r="QKX45" s="321"/>
      <c r="QKY45" s="173"/>
      <c r="QKZ45" s="170"/>
      <c r="QLA45" s="170"/>
      <c r="QLB45" s="173"/>
      <c r="QLC45" s="324"/>
      <c r="QLD45" s="321"/>
      <c r="QLE45" s="320"/>
      <c r="QLF45" s="321"/>
      <c r="QLG45" s="173"/>
      <c r="QLH45" s="170"/>
      <c r="QLI45" s="170"/>
      <c r="QLJ45" s="173"/>
      <c r="QLK45" s="324"/>
      <c r="QLL45" s="321"/>
      <c r="QLM45" s="320"/>
      <c r="QLN45" s="321"/>
      <c r="QLO45" s="173"/>
      <c r="QLP45" s="170"/>
      <c r="QLQ45" s="170"/>
      <c r="QLR45" s="173"/>
      <c r="QLS45" s="324"/>
      <c r="QLT45" s="321"/>
      <c r="QLU45" s="320"/>
      <c r="QLV45" s="321"/>
      <c r="QLW45" s="173"/>
      <c r="QLX45" s="170"/>
      <c r="QLY45" s="170"/>
      <c r="QLZ45" s="173"/>
      <c r="QMA45" s="324"/>
      <c r="QMB45" s="321"/>
      <c r="QMC45" s="320"/>
      <c r="QMD45" s="321"/>
      <c r="QME45" s="173"/>
      <c r="QMF45" s="170"/>
      <c r="QMG45" s="170"/>
      <c r="QMH45" s="173"/>
      <c r="QMI45" s="324"/>
      <c r="QMJ45" s="321"/>
      <c r="QMK45" s="320"/>
      <c r="QML45" s="321"/>
      <c r="QMM45" s="173"/>
      <c r="QMN45" s="170"/>
      <c r="QMO45" s="170"/>
      <c r="QMP45" s="173"/>
      <c r="QMQ45" s="324"/>
      <c r="QMR45" s="321"/>
      <c r="QMS45" s="320"/>
      <c r="QMT45" s="321"/>
      <c r="QMU45" s="173"/>
      <c r="QMV45" s="170"/>
      <c r="QMW45" s="170"/>
      <c r="QMX45" s="173"/>
      <c r="QMY45" s="324"/>
      <c r="QMZ45" s="321"/>
      <c r="QNA45" s="320"/>
      <c r="QNB45" s="321"/>
      <c r="QNC45" s="173"/>
      <c r="QND45" s="170"/>
      <c r="QNE45" s="170"/>
      <c r="QNF45" s="173"/>
      <c r="QNG45" s="324"/>
      <c r="QNH45" s="321"/>
      <c r="QNI45" s="320"/>
      <c r="QNJ45" s="321"/>
      <c r="QNK45" s="173"/>
      <c r="QNL45" s="170"/>
      <c r="QNM45" s="170"/>
      <c r="QNN45" s="173"/>
      <c r="QNO45" s="324"/>
      <c r="QNP45" s="321"/>
      <c r="QNQ45" s="320"/>
      <c r="QNR45" s="321"/>
      <c r="QNS45" s="173"/>
      <c r="QNT45" s="170"/>
      <c r="QNU45" s="170"/>
      <c r="QNV45" s="173"/>
      <c r="QNW45" s="324"/>
      <c r="QNX45" s="321"/>
      <c r="QNY45" s="320"/>
      <c r="QNZ45" s="321"/>
      <c r="QOA45" s="173"/>
      <c r="QOB45" s="170"/>
      <c r="QOC45" s="170"/>
      <c r="QOD45" s="173"/>
      <c r="QOE45" s="324"/>
      <c r="QOF45" s="321"/>
      <c r="QOG45" s="320"/>
      <c r="QOH45" s="321"/>
      <c r="QOI45" s="173"/>
      <c r="QOJ45" s="170"/>
      <c r="QOK45" s="170"/>
      <c r="QOL45" s="173"/>
      <c r="QOM45" s="324"/>
      <c r="QON45" s="321"/>
      <c r="QOO45" s="320"/>
      <c r="QOP45" s="321"/>
      <c r="QOQ45" s="173"/>
      <c r="QOR45" s="170"/>
      <c r="QOS45" s="170"/>
      <c r="QOT45" s="173"/>
      <c r="QOU45" s="324"/>
      <c r="QOV45" s="321"/>
      <c r="QOW45" s="320"/>
      <c r="QOX45" s="321"/>
      <c r="QOY45" s="173"/>
      <c r="QOZ45" s="170"/>
      <c r="QPA45" s="170"/>
      <c r="QPB45" s="173"/>
      <c r="QPC45" s="324"/>
      <c r="QPD45" s="321"/>
      <c r="QPE45" s="320"/>
      <c r="QPF45" s="321"/>
      <c r="QPG45" s="173"/>
      <c r="QPH45" s="170"/>
      <c r="QPI45" s="170"/>
      <c r="QPJ45" s="173"/>
      <c r="QPK45" s="324"/>
      <c r="QPL45" s="321"/>
      <c r="QPM45" s="320"/>
      <c r="QPN45" s="321"/>
      <c r="QPO45" s="173"/>
      <c r="QPP45" s="170"/>
      <c r="QPQ45" s="170"/>
      <c r="QPR45" s="173"/>
      <c r="QPS45" s="324"/>
      <c r="QPT45" s="321"/>
      <c r="QPU45" s="320"/>
      <c r="QPV45" s="321"/>
      <c r="QPW45" s="173"/>
      <c r="QPX45" s="170"/>
      <c r="QPY45" s="170"/>
      <c r="QPZ45" s="173"/>
      <c r="QQA45" s="324"/>
      <c r="QQB45" s="321"/>
      <c r="QQC45" s="320"/>
      <c r="QQD45" s="321"/>
      <c r="QQE45" s="173"/>
      <c r="QQF45" s="170"/>
      <c r="QQG45" s="170"/>
      <c r="QQH45" s="173"/>
      <c r="QQI45" s="324"/>
      <c r="QQJ45" s="321"/>
      <c r="QQK45" s="320"/>
      <c r="QQL45" s="321"/>
      <c r="QQM45" s="173"/>
      <c r="QQN45" s="170"/>
      <c r="QQO45" s="170"/>
      <c r="QQP45" s="173"/>
      <c r="QQQ45" s="324"/>
      <c r="QQR45" s="321"/>
      <c r="QQS45" s="320"/>
      <c r="QQT45" s="321"/>
      <c r="QQU45" s="173"/>
      <c r="QQV45" s="170"/>
      <c r="QQW45" s="170"/>
      <c r="QQX45" s="173"/>
      <c r="QQY45" s="324"/>
      <c r="QQZ45" s="321"/>
      <c r="QRA45" s="320"/>
      <c r="QRB45" s="321"/>
      <c r="QRC45" s="173"/>
      <c r="QRD45" s="170"/>
      <c r="QRE45" s="170"/>
      <c r="QRF45" s="173"/>
      <c r="QRG45" s="324"/>
      <c r="QRH45" s="321"/>
      <c r="QRI45" s="320"/>
      <c r="QRJ45" s="321"/>
      <c r="QRK45" s="173"/>
      <c r="QRL45" s="170"/>
      <c r="QRM45" s="170"/>
      <c r="QRN45" s="173"/>
      <c r="QRO45" s="324"/>
      <c r="QRP45" s="321"/>
      <c r="QRQ45" s="320"/>
      <c r="QRR45" s="321"/>
      <c r="QRS45" s="173"/>
      <c r="QRT45" s="170"/>
      <c r="QRU45" s="170"/>
      <c r="QRV45" s="173"/>
      <c r="QRW45" s="324"/>
      <c r="QRX45" s="321"/>
      <c r="QRY45" s="320"/>
      <c r="QRZ45" s="321"/>
      <c r="QSA45" s="173"/>
      <c r="QSB45" s="170"/>
      <c r="QSC45" s="170"/>
      <c r="QSD45" s="173"/>
      <c r="QSE45" s="324"/>
      <c r="QSF45" s="321"/>
      <c r="QSG45" s="320"/>
      <c r="QSH45" s="321"/>
      <c r="QSI45" s="173"/>
      <c r="QSJ45" s="170"/>
      <c r="QSK45" s="170"/>
      <c r="QSL45" s="173"/>
      <c r="QSM45" s="324"/>
      <c r="QSN45" s="321"/>
      <c r="QSO45" s="320"/>
      <c r="QSP45" s="321"/>
      <c r="QSQ45" s="173"/>
      <c r="QSR45" s="170"/>
      <c r="QSS45" s="170"/>
      <c r="QST45" s="173"/>
      <c r="QSU45" s="324"/>
      <c r="QSV45" s="321"/>
      <c r="QSW45" s="320"/>
      <c r="QSX45" s="321"/>
      <c r="QSY45" s="173"/>
      <c r="QSZ45" s="170"/>
      <c r="QTA45" s="170"/>
      <c r="QTB45" s="173"/>
      <c r="QTC45" s="324"/>
      <c r="QTD45" s="321"/>
      <c r="QTE45" s="320"/>
      <c r="QTF45" s="321"/>
      <c r="QTG45" s="173"/>
      <c r="QTH45" s="170"/>
      <c r="QTI45" s="170"/>
      <c r="QTJ45" s="173"/>
      <c r="QTK45" s="324"/>
      <c r="QTL45" s="321"/>
      <c r="QTM45" s="320"/>
      <c r="QTN45" s="321"/>
      <c r="QTO45" s="173"/>
      <c r="QTP45" s="170"/>
      <c r="QTQ45" s="170"/>
      <c r="QTR45" s="173"/>
      <c r="QTS45" s="324"/>
      <c r="QTT45" s="321"/>
      <c r="QTU45" s="320"/>
      <c r="QTV45" s="321"/>
      <c r="QTW45" s="173"/>
      <c r="QTX45" s="170"/>
      <c r="QTY45" s="170"/>
      <c r="QTZ45" s="173"/>
      <c r="QUA45" s="324"/>
      <c r="QUB45" s="321"/>
      <c r="QUC45" s="320"/>
      <c r="QUD45" s="321"/>
      <c r="QUE45" s="173"/>
      <c r="QUF45" s="170"/>
      <c r="QUG45" s="170"/>
      <c r="QUH45" s="173"/>
      <c r="QUI45" s="324"/>
      <c r="QUJ45" s="321"/>
      <c r="QUK45" s="320"/>
      <c r="QUL45" s="321"/>
      <c r="QUM45" s="173"/>
      <c r="QUN45" s="170"/>
      <c r="QUO45" s="170"/>
      <c r="QUP45" s="173"/>
      <c r="QUQ45" s="324"/>
      <c r="QUR45" s="321"/>
      <c r="QUS45" s="320"/>
      <c r="QUT45" s="321"/>
      <c r="QUU45" s="173"/>
      <c r="QUV45" s="170"/>
      <c r="QUW45" s="170"/>
      <c r="QUX45" s="173"/>
      <c r="QUY45" s="324"/>
      <c r="QUZ45" s="321"/>
      <c r="QVA45" s="320"/>
      <c r="QVB45" s="321"/>
      <c r="QVC45" s="173"/>
      <c r="QVD45" s="170"/>
      <c r="QVE45" s="170"/>
      <c r="QVF45" s="173"/>
      <c r="QVG45" s="324"/>
      <c r="QVH45" s="321"/>
      <c r="QVI45" s="320"/>
      <c r="QVJ45" s="321"/>
      <c r="QVK45" s="173"/>
      <c r="QVL45" s="170"/>
      <c r="QVM45" s="170"/>
      <c r="QVN45" s="173"/>
      <c r="QVO45" s="324"/>
      <c r="QVP45" s="321"/>
      <c r="QVQ45" s="320"/>
      <c r="QVR45" s="321"/>
      <c r="QVS45" s="173"/>
      <c r="QVT45" s="170"/>
      <c r="QVU45" s="170"/>
      <c r="QVV45" s="173"/>
      <c r="QVW45" s="324"/>
      <c r="QVX45" s="321"/>
      <c r="QVY45" s="320"/>
      <c r="QVZ45" s="321"/>
      <c r="QWA45" s="173"/>
      <c r="QWB45" s="170"/>
      <c r="QWC45" s="170"/>
      <c r="QWD45" s="173"/>
      <c r="QWE45" s="324"/>
      <c r="QWF45" s="321"/>
      <c r="QWG45" s="320"/>
      <c r="QWH45" s="321"/>
      <c r="QWI45" s="173"/>
      <c r="QWJ45" s="170"/>
      <c r="QWK45" s="170"/>
      <c r="QWL45" s="173"/>
      <c r="QWM45" s="324"/>
      <c r="QWN45" s="321"/>
      <c r="QWO45" s="320"/>
      <c r="QWP45" s="321"/>
      <c r="QWQ45" s="173"/>
      <c r="QWR45" s="170"/>
      <c r="QWS45" s="170"/>
      <c r="QWT45" s="173"/>
      <c r="QWU45" s="324"/>
      <c r="QWV45" s="321"/>
      <c r="QWW45" s="320"/>
      <c r="QWX45" s="321"/>
      <c r="QWY45" s="173"/>
      <c r="QWZ45" s="170"/>
      <c r="QXA45" s="170"/>
      <c r="QXB45" s="173"/>
      <c r="QXC45" s="324"/>
      <c r="QXD45" s="321"/>
      <c r="QXE45" s="320"/>
      <c r="QXF45" s="321"/>
      <c r="QXG45" s="173"/>
      <c r="QXH45" s="170"/>
      <c r="QXI45" s="170"/>
      <c r="QXJ45" s="173"/>
      <c r="QXK45" s="324"/>
      <c r="QXL45" s="321"/>
      <c r="QXM45" s="320"/>
      <c r="QXN45" s="321"/>
      <c r="QXO45" s="173"/>
      <c r="QXP45" s="170"/>
      <c r="QXQ45" s="170"/>
      <c r="QXR45" s="173"/>
      <c r="QXS45" s="324"/>
      <c r="QXT45" s="321"/>
      <c r="QXU45" s="320"/>
      <c r="QXV45" s="321"/>
      <c r="QXW45" s="173"/>
      <c r="QXX45" s="170"/>
      <c r="QXY45" s="170"/>
      <c r="QXZ45" s="173"/>
      <c r="QYA45" s="324"/>
      <c r="QYB45" s="321"/>
      <c r="QYC45" s="320"/>
      <c r="QYD45" s="321"/>
      <c r="QYE45" s="173"/>
      <c r="QYF45" s="170"/>
      <c r="QYG45" s="170"/>
      <c r="QYH45" s="173"/>
      <c r="QYI45" s="324"/>
      <c r="QYJ45" s="321"/>
      <c r="QYK45" s="320"/>
      <c r="QYL45" s="321"/>
      <c r="QYM45" s="173"/>
      <c r="QYN45" s="170"/>
      <c r="QYO45" s="170"/>
      <c r="QYP45" s="173"/>
      <c r="QYQ45" s="324"/>
      <c r="QYR45" s="321"/>
      <c r="QYS45" s="320"/>
      <c r="QYT45" s="321"/>
      <c r="QYU45" s="173"/>
      <c r="QYV45" s="170"/>
      <c r="QYW45" s="170"/>
      <c r="QYX45" s="173"/>
      <c r="QYY45" s="324"/>
      <c r="QYZ45" s="321"/>
      <c r="QZA45" s="320"/>
      <c r="QZB45" s="321"/>
      <c r="QZC45" s="173"/>
      <c r="QZD45" s="170"/>
      <c r="QZE45" s="170"/>
      <c r="QZF45" s="173"/>
      <c r="QZG45" s="324"/>
      <c r="QZH45" s="321"/>
      <c r="QZI45" s="320"/>
      <c r="QZJ45" s="321"/>
      <c r="QZK45" s="173"/>
      <c r="QZL45" s="170"/>
      <c r="QZM45" s="170"/>
      <c r="QZN45" s="173"/>
      <c r="QZO45" s="324"/>
      <c r="QZP45" s="321"/>
      <c r="QZQ45" s="320"/>
      <c r="QZR45" s="321"/>
      <c r="QZS45" s="173"/>
      <c r="QZT45" s="170"/>
      <c r="QZU45" s="170"/>
      <c r="QZV45" s="173"/>
      <c r="QZW45" s="324"/>
      <c r="QZX45" s="321"/>
      <c r="QZY45" s="320"/>
      <c r="QZZ45" s="321"/>
      <c r="RAA45" s="173"/>
      <c r="RAB45" s="170"/>
      <c r="RAC45" s="170"/>
      <c r="RAD45" s="173"/>
      <c r="RAE45" s="324"/>
      <c r="RAF45" s="321"/>
      <c r="RAG45" s="320"/>
      <c r="RAH45" s="321"/>
      <c r="RAI45" s="173"/>
      <c r="RAJ45" s="170"/>
      <c r="RAK45" s="170"/>
      <c r="RAL45" s="173"/>
      <c r="RAM45" s="324"/>
      <c r="RAN45" s="321"/>
      <c r="RAO45" s="320"/>
      <c r="RAP45" s="321"/>
      <c r="RAQ45" s="173"/>
      <c r="RAR45" s="170"/>
      <c r="RAS45" s="170"/>
      <c r="RAT45" s="173"/>
      <c r="RAU45" s="324"/>
      <c r="RAV45" s="321"/>
      <c r="RAW45" s="320"/>
      <c r="RAX45" s="321"/>
      <c r="RAY45" s="173"/>
      <c r="RAZ45" s="170"/>
      <c r="RBA45" s="170"/>
      <c r="RBB45" s="173"/>
      <c r="RBC45" s="324"/>
      <c r="RBD45" s="321"/>
      <c r="RBE45" s="320"/>
      <c r="RBF45" s="321"/>
      <c r="RBG45" s="173"/>
      <c r="RBH45" s="170"/>
      <c r="RBI45" s="170"/>
      <c r="RBJ45" s="173"/>
      <c r="RBK45" s="324"/>
      <c r="RBL45" s="321"/>
      <c r="RBM45" s="320"/>
      <c r="RBN45" s="321"/>
      <c r="RBO45" s="173"/>
      <c r="RBP45" s="170"/>
      <c r="RBQ45" s="170"/>
      <c r="RBR45" s="173"/>
      <c r="RBS45" s="324"/>
      <c r="RBT45" s="321"/>
      <c r="RBU45" s="320"/>
      <c r="RBV45" s="321"/>
      <c r="RBW45" s="173"/>
      <c r="RBX45" s="170"/>
      <c r="RBY45" s="170"/>
      <c r="RBZ45" s="173"/>
      <c r="RCA45" s="324"/>
      <c r="RCB45" s="321"/>
      <c r="RCC45" s="320"/>
      <c r="RCD45" s="321"/>
      <c r="RCE45" s="173"/>
      <c r="RCF45" s="170"/>
      <c r="RCG45" s="170"/>
      <c r="RCH45" s="173"/>
      <c r="RCI45" s="324"/>
      <c r="RCJ45" s="321"/>
      <c r="RCK45" s="320"/>
      <c r="RCL45" s="321"/>
      <c r="RCM45" s="173"/>
      <c r="RCN45" s="170"/>
      <c r="RCO45" s="170"/>
      <c r="RCP45" s="173"/>
      <c r="RCQ45" s="324"/>
      <c r="RCR45" s="321"/>
      <c r="RCS45" s="320"/>
      <c r="RCT45" s="321"/>
      <c r="RCU45" s="173"/>
      <c r="RCV45" s="170"/>
      <c r="RCW45" s="170"/>
      <c r="RCX45" s="173"/>
      <c r="RCY45" s="324"/>
      <c r="RCZ45" s="321"/>
      <c r="RDA45" s="320"/>
      <c r="RDB45" s="321"/>
      <c r="RDC45" s="173"/>
      <c r="RDD45" s="170"/>
      <c r="RDE45" s="170"/>
      <c r="RDF45" s="173"/>
      <c r="RDG45" s="324"/>
      <c r="RDH45" s="321"/>
      <c r="RDI45" s="320"/>
      <c r="RDJ45" s="321"/>
      <c r="RDK45" s="173"/>
      <c r="RDL45" s="170"/>
      <c r="RDM45" s="170"/>
      <c r="RDN45" s="173"/>
      <c r="RDO45" s="324"/>
      <c r="RDP45" s="321"/>
      <c r="RDQ45" s="320"/>
      <c r="RDR45" s="321"/>
      <c r="RDS45" s="173"/>
      <c r="RDT45" s="170"/>
      <c r="RDU45" s="170"/>
      <c r="RDV45" s="173"/>
      <c r="RDW45" s="324"/>
      <c r="RDX45" s="321"/>
      <c r="RDY45" s="320"/>
      <c r="RDZ45" s="321"/>
      <c r="REA45" s="173"/>
      <c r="REB45" s="170"/>
      <c r="REC45" s="170"/>
      <c r="RED45" s="173"/>
      <c r="REE45" s="324"/>
      <c r="REF45" s="321"/>
      <c r="REG45" s="320"/>
      <c r="REH45" s="321"/>
      <c r="REI45" s="173"/>
      <c r="REJ45" s="170"/>
      <c r="REK45" s="170"/>
      <c r="REL45" s="173"/>
      <c r="REM45" s="324"/>
      <c r="REN45" s="321"/>
      <c r="REO45" s="320"/>
      <c r="REP45" s="321"/>
      <c r="REQ45" s="173"/>
      <c r="RER45" s="170"/>
      <c r="RES45" s="170"/>
      <c r="RET45" s="173"/>
      <c r="REU45" s="324"/>
      <c r="REV45" s="321"/>
      <c r="REW45" s="320"/>
      <c r="REX45" s="321"/>
      <c r="REY45" s="173"/>
      <c r="REZ45" s="170"/>
      <c r="RFA45" s="170"/>
      <c r="RFB45" s="173"/>
      <c r="RFC45" s="324"/>
      <c r="RFD45" s="321"/>
      <c r="RFE45" s="320"/>
      <c r="RFF45" s="321"/>
      <c r="RFG45" s="173"/>
      <c r="RFH45" s="170"/>
      <c r="RFI45" s="170"/>
      <c r="RFJ45" s="173"/>
      <c r="RFK45" s="324"/>
      <c r="RFL45" s="321"/>
      <c r="RFM45" s="320"/>
      <c r="RFN45" s="321"/>
      <c r="RFO45" s="173"/>
      <c r="RFP45" s="170"/>
      <c r="RFQ45" s="170"/>
      <c r="RFR45" s="173"/>
      <c r="RFS45" s="324"/>
      <c r="RFT45" s="321"/>
      <c r="RFU45" s="320"/>
      <c r="RFV45" s="321"/>
      <c r="RFW45" s="173"/>
      <c r="RFX45" s="170"/>
      <c r="RFY45" s="170"/>
      <c r="RFZ45" s="173"/>
      <c r="RGA45" s="324"/>
      <c r="RGB45" s="321"/>
      <c r="RGC45" s="320"/>
      <c r="RGD45" s="321"/>
      <c r="RGE45" s="173"/>
      <c r="RGF45" s="170"/>
      <c r="RGG45" s="170"/>
      <c r="RGH45" s="173"/>
      <c r="RGI45" s="324"/>
      <c r="RGJ45" s="321"/>
      <c r="RGK45" s="320"/>
      <c r="RGL45" s="321"/>
      <c r="RGM45" s="173"/>
      <c r="RGN45" s="170"/>
      <c r="RGO45" s="170"/>
      <c r="RGP45" s="173"/>
      <c r="RGQ45" s="324"/>
      <c r="RGR45" s="321"/>
      <c r="RGS45" s="320"/>
      <c r="RGT45" s="321"/>
      <c r="RGU45" s="173"/>
      <c r="RGV45" s="170"/>
      <c r="RGW45" s="170"/>
      <c r="RGX45" s="173"/>
      <c r="RGY45" s="324"/>
      <c r="RGZ45" s="321"/>
      <c r="RHA45" s="320"/>
      <c r="RHB45" s="321"/>
      <c r="RHC45" s="173"/>
      <c r="RHD45" s="170"/>
      <c r="RHE45" s="170"/>
      <c r="RHF45" s="173"/>
      <c r="RHG45" s="324"/>
      <c r="RHH45" s="321"/>
      <c r="RHI45" s="320"/>
      <c r="RHJ45" s="321"/>
      <c r="RHK45" s="173"/>
      <c r="RHL45" s="170"/>
      <c r="RHM45" s="170"/>
      <c r="RHN45" s="173"/>
      <c r="RHO45" s="324"/>
      <c r="RHP45" s="321"/>
      <c r="RHQ45" s="320"/>
      <c r="RHR45" s="321"/>
      <c r="RHS45" s="173"/>
      <c r="RHT45" s="170"/>
      <c r="RHU45" s="170"/>
      <c r="RHV45" s="173"/>
      <c r="RHW45" s="324"/>
      <c r="RHX45" s="321"/>
      <c r="RHY45" s="320"/>
      <c r="RHZ45" s="321"/>
      <c r="RIA45" s="173"/>
      <c r="RIB45" s="170"/>
      <c r="RIC45" s="170"/>
      <c r="RID45" s="173"/>
      <c r="RIE45" s="324"/>
      <c r="RIF45" s="321"/>
      <c r="RIG45" s="320"/>
      <c r="RIH45" s="321"/>
      <c r="RII45" s="173"/>
      <c r="RIJ45" s="170"/>
      <c r="RIK45" s="170"/>
      <c r="RIL45" s="173"/>
      <c r="RIM45" s="324"/>
      <c r="RIN45" s="321"/>
      <c r="RIO45" s="320"/>
      <c r="RIP45" s="321"/>
      <c r="RIQ45" s="173"/>
      <c r="RIR45" s="170"/>
      <c r="RIS45" s="170"/>
      <c r="RIT45" s="173"/>
      <c r="RIU45" s="324"/>
      <c r="RIV45" s="321"/>
      <c r="RIW45" s="320"/>
      <c r="RIX45" s="321"/>
      <c r="RIY45" s="173"/>
      <c r="RIZ45" s="170"/>
      <c r="RJA45" s="170"/>
      <c r="RJB45" s="173"/>
      <c r="RJC45" s="324"/>
      <c r="RJD45" s="321"/>
      <c r="RJE45" s="320"/>
      <c r="RJF45" s="321"/>
      <c r="RJG45" s="173"/>
      <c r="RJH45" s="170"/>
      <c r="RJI45" s="170"/>
      <c r="RJJ45" s="173"/>
      <c r="RJK45" s="324"/>
      <c r="RJL45" s="321"/>
      <c r="RJM45" s="320"/>
      <c r="RJN45" s="321"/>
      <c r="RJO45" s="173"/>
      <c r="RJP45" s="170"/>
      <c r="RJQ45" s="170"/>
      <c r="RJR45" s="173"/>
      <c r="RJS45" s="324"/>
      <c r="RJT45" s="321"/>
      <c r="RJU45" s="320"/>
      <c r="RJV45" s="321"/>
      <c r="RJW45" s="173"/>
      <c r="RJX45" s="170"/>
      <c r="RJY45" s="170"/>
      <c r="RJZ45" s="173"/>
      <c r="RKA45" s="324"/>
      <c r="RKB45" s="321"/>
      <c r="RKC45" s="320"/>
      <c r="RKD45" s="321"/>
      <c r="RKE45" s="173"/>
      <c r="RKF45" s="170"/>
      <c r="RKG45" s="170"/>
      <c r="RKH45" s="173"/>
      <c r="RKI45" s="324"/>
      <c r="RKJ45" s="321"/>
      <c r="RKK45" s="320"/>
      <c r="RKL45" s="321"/>
      <c r="RKM45" s="173"/>
      <c r="RKN45" s="170"/>
      <c r="RKO45" s="170"/>
      <c r="RKP45" s="173"/>
      <c r="RKQ45" s="324"/>
      <c r="RKR45" s="321"/>
      <c r="RKS45" s="320"/>
      <c r="RKT45" s="321"/>
      <c r="RKU45" s="173"/>
      <c r="RKV45" s="170"/>
      <c r="RKW45" s="170"/>
      <c r="RKX45" s="173"/>
      <c r="RKY45" s="324"/>
      <c r="RKZ45" s="321"/>
      <c r="RLA45" s="320"/>
      <c r="RLB45" s="321"/>
      <c r="RLC45" s="173"/>
      <c r="RLD45" s="170"/>
      <c r="RLE45" s="170"/>
      <c r="RLF45" s="173"/>
      <c r="RLG45" s="324"/>
      <c r="RLH45" s="321"/>
      <c r="RLI45" s="320"/>
      <c r="RLJ45" s="321"/>
      <c r="RLK45" s="173"/>
      <c r="RLL45" s="170"/>
      <c r="RLM45" s="170"/>
      <c r="RLN45" s="173"/>
      <c r="RLO45" s="324"/>
      <c r="RLP45" s="321"/>
      <c r="RLQ45" s="320"/>
      <c r="RLR45" s="321"/>
      <c r="RLS45" s="173"/>
      <c r="RLT45" s="170"/>
      <c r="RLU45" s="170"/>
      <c r="RLV45" s="173"/>
      <c r="RLW45" s="324"/>
      <c r="RLX45" s="321"/>
      <c r="RLY45" s="320"/>
      <c r="RLZ45" s="321"/>
      <c r="RMA45" s="173"/>
      <c r="RMB45" s="170"/>
      <c r="RMC45" s="170"/>
      <c r="RMD45" s="173"/>
      <c r="RME45" s="324"/>
      <c r="RMF45" s="321"/>
      <c r="RMG45" s="320"/>
      <c r="RMH45" s="321"/>
      <c r="RMI45" s="173"/>
      <c r="RMJ45" s="170"/>
      <c r="RMK45" s="170"/>
      <c r="RML45" s="173"/>
      <c r="RMM45" s="324"/>
      <c r="RMN45" s="321"/>
      <c r="RMO45" s="320"/>
      <c r="RMP45" s="321"/>
      <c r="RMQ45" s="173"/>
      <c r="RMR45" s="170"/>
      <c r="RMS45" s="170"/>
      <c r="RMT45" s="173"/>
      <c r="RMU45" s="324"/>
      <c r="RMV45" s="321"/>
      <c r="RMW45" s="320"/>
      <c r="RMX45" s="321"/>
      <c r="RMY45" s="173"/>
      <c r="RMZ45" s="170"/>
      <c r="RNA45" s="170"/>
      <c r="RNB45" s="173"/>
      <c r="RNC45" s="324"/>
      <c r="RND45" s="321"/>
      <c r="RNE45" s="320"/>
      <c r="RNF45" s="321"/>
      <c r="RNG45" s="173"/>
      <c r="RNH45" s="170"/>
      <c r="RNI45" s="170"/>
      <c r="RNJ45" s="173"/>
      <c r="RNK45" s="324"/>
      <c r="RNL45" s="321"/>
      <c r="RNM45" s="320"/>
      <c r="RNN45" s="321"/>
      <c r="RNO45" s="173"/>
      <c r="RNP45" s="170"/>
      <c r="RNQ45" s="170"/>
      <c r="RNR45" s="173"/>
      <c r="RNS45" s="324"/>
      <c r="RNT45" s="321"/>
      <c r="RNU45" s="320"/>
      <c r="RNV45" s="321"/>
      <c r="RNW45" s="173"/>
      <c r="RNX45" s="170"/>
      <c r="RNY45" s="170"/>
      <c r="RNZ45" s="173"/>
      <c r="ROA45" s="324"/>
      <c r="ROB45" s="321"/>
      <c r="ROC45" s="320"/>
      <c r="ROD45" s="321"/>
      <c r="ROE45" s="173"/>
      <c r="ROF45" s="170"/>
      <c r="ROG45" s="170"/>
      <c r="ROH45" s="173"/>
      <c r="ROI45" s="324"/>
      <c r="ROJ45" s="321"/>
      <c r="ROK45" s="320"/>
      <c r="ROL45" s="321"/>
      <c r="ROM45" s="173"/>
      <c r="RON45" s="170"/>
      <c r="ROO45" s="170"/>
      <c r="ROP45" s="173"/>
      <c r="ROQ45" s="324"/>
      <c r="ROR45" s="321"/>
      <c r="ROS45" s="320"/>
      <c r="ROT45" s="321"/>
      <c r="ROU45" s="173"/>
      <c r="ROV45" s="170"/>
      <c r="ROW45" s="170"/>
      <c r="ROX45" s="173"/>
      <c r="ROY45" s="324"/>
      <c r="ROZ45" s="321"/>
      <c r="RPA45" s="320"/>
      <c r="RPB45" s="321"/>
      <c r="RPC45" s="173"/>
      <c r="RPD45" s="170"/>
      <c r="RPE45" s="170"/>
      <c r="RPF45" s="173"/>
      <c r="RPG45" s="324"/>
      <c r="RPH45" s="321"/>
      <c r="RPI45" s="320"/>
      <c r="RPJ45" s="321"/>
      <c r="RPK45" s="173"/>
      <c r="RPL45" s="170"/>
      <c r="RPM45" s="170"/>
      <c r="RPN45" s="173"/>
      <c r="RPO45" s="324"/>
      <c r="RPP45" s="321"/>
      <c r="RPQ45" s="320"/>
      <c r="RPR45" s="321"/>
      <c r="RPS45" s="173"/>
      <c r="RPT45" s="170"/>
      <c r="RPU45" s="170"/>
      <c r="RPV45" s="173"/>
      <c r="RPW45" s="324"/>
      <c r="RPX45" s="321"/>
      <c r="RPY45" s="320"/>
      <c r="RPZ45" s="321"/>
      <c r="RQA45" s="173"/>
      <c r="RQB45" s="170"/>
      <c r="RQC45" s="170"/>
      <c r="RQD45" s="173"/>
      <c r="RQE45" s="324"/>
      <c r="RQF45" s="321"/>
      <c r="RQG45" s="320"/>
      <c r="RQH45" s="321"/>
      <c r="RQI45" s="173"/>
      <c r="RQJ45" s="170"/>
      <c r="RQK45" s="170"/>
      <c r="RQL45" s="173"/>
      <c r="RQM45" s="324"/>
      <c r="RQN45" s="321"/>
      <c r="RQO45" s="320"/>
      <c r="RQP45" s="321"/>
      <c r="RQQ45" s="173"/>
      <c r="RQR45" s="170"/>
      <c r="RQS45" s="170"/>
      <c r="RQT45" s="173"/>
      <c r="RQU45" s="324"/>
      <c r="RQV45" s="321"/>
      <c r="RQW45" s="320"/>
      <c r="RQX45" s="321"/>
      <c r="RQY45" s="173"/>
      <c r="RQZ45" s="170"/>
      <c r="RRA45" s="170"/>
      <c r="RRB45" s="173"/>
      <c r="RRC45" s="324"/>
      <c r="RRD45" s="321"/>
      <c r="RRE45" s="320"/>
      <c r="RRF45" s="321"/>
      <c r="RRG45" s="173"/>
      <c r="RRH45" s="170"/>
      <c r="RRI45" s="170"/>
      <c r="RRJ45" s="173"/>
      <c r="RRK45" s="324"/>
      <c r="RRL45" s="321"/>
      <c r="RRM45" s="320"/>
      <c r="RRN45" s="321"/>
      <c r="RRO45" s="173"/>
      <c r="RRP45" s="170"/>
      <c r="RRQ45" s="170"/>
      <c r="RRR45" s="173"/>
      <c r="RRS45" s="324"/>
      <c r="RRT45" s="321"/>
      <c r="RRU45" s="320"/>
      <c r="RRV45" s="321"/>
      <c r="RRW45" s="173"/>
      <c r="RRX45" s="170"/>
      <c r="RRY45" s="170"/>
      <c r="RRZ45" s="173"/>
      <c r="RSA45" s="324"/>
      <c r="RSB45" s="321"/>
      <c r="RSC45" s="320"/>
      <c r="RSD45" s="321"/>
      <c r="RSE45" s="173"/>
      <c r="RSF45" s="170"/>
      <c r="RSG45" s="170"/>
      <c r="RSH45" s="173"/>
      <c r="RSI45" s="324"/>
      <c r="RSJ45" s="321"/>
      <c r="RSK45" s="320"/>
      <c r="RSL45" s="321"/>
      <c r="RSM45" s="173"/>
      <c r="RSN45" s="170"/>
      <c r="RSO45" s="170"/>
      <c r="RSP45" s="173"/>
      <c r="RSQ45" s="324"/>
      <c r="RSR45" s="321"/>
      <c r="RSS45" s="320"/>
      <c r="RST45" s="321"/>
      <c r="RSU45" s="173"/>
      <c r="RSV45" s="170"/>
      <c r="RSW45" s="170"/>
      <c r="RSX45" s="173"/>
      <c r="RSY45" s="324"/>
      <c r="RSZ45" s="321"/>
      <c r="RTA45" s="320"/>
      <c r="RTB45" s="321"/>
      <c r="RTC45" s="173"/>
      <c r="RTD45" s="170"/>
      <c r="RTE45" s="170"/>
      <c r="RTF45" s="173"/>
      <c r="RTG45" s="324"/>
      <c r="RTH45" s="321"/>
      <c r="RTI45" s="320"/>
      <c r="RTJ45" s="321"/>
      <c r="RTK45" s="173"/>
      <c r="RTL45" s="170"/>
      <c r="RTM45" s="170"/>
      <c r="RTN45" s="173"/>
      <c r="RTO45" s="324"/>
      <c r="RTP45" s="321"/>
      <c r="RTQ45" s="320"/>
      <c r="RTR45" s="321"/>
      <c r="RTS45" s="173"/>
      <c r="RTT45" s="170"/>
      <c r="RTU45" s="170"/>
      <c r="RTV45" s="173"/>
      <c r="RTW45" s="324"/>
      <c r="RTX45" s="321"/>
      <c r="RTY45" s="320"/>
      <c r="RTZ45" s="321"/>
      <c r="RUA45" s="173"/>
      <c r="RUB45" s="170"/>
      <c r="RUC45" s="170"/>
      <c r="RUD45" s="173"/>
      <c r="RUE45" s="324"/>
      <c r="RUF45" s="321"/>
      <c r="RUG45" s="320"/>
      <c r="RUH45" s="321"/>
      <c r="RUI45" s="173"/>
      <c r="RUJ45" s="170"/>
      <c r="RUK45" s="170"/>
      <c r="RUL45" s="173"/>
      <c r="RUM45" s="324"/>
      <c r="RUN45" s="321"/>
      <c r="RUO45" s="320"/>
      <c r="RUP45" s="321"/>
      <c r="RUQ45" s="173"/>
      <c r="RUR45" s="170"/>
      <c r="RUS45" s="170"/>
      <c r="RUT45" s="173"/>
      <c r="RUU45" s="324"/>
      <c r="RUV45" s="321"/>
      <c r="RUW45" s="320"/>
      <c r="RUX45" s="321"/>
      <c r="RUY45" s="173"/>
      <c r="RUZ45" s="170"/>
      <c r="RVA45" s="170"/>
      <c r="RVB45" s="173"/>
      <c r="RVC45" s="324"/>
      <c r="RVD45" s="321"/>
      <c r="RVE45" s="320"/>
      <c r="RVF45" s="321"/>
      <c r="RVG45" s="173"/>
      <c r="RVH45" s="170"/>
      <c r="RVI45" s="170"/>
      <c r="RVJ45" s="173"/>
      <c r="RVK45" s="324"/>
      <c r="RVL45" s="321"/>
      <c r="RVM45" s="320"/>
      <c r="RVN45" s="321"/>
      <c r="RVO45" s="173"/>
      <c r="RVP45" s="170"/>
      <c r="RVQ45" s="170"/>
      <c r="RVR45" s="173"/>
      <c r="RVS45" s="324"/>
      <c r="RVT45" s="321"/>
      <c r="RVU45" s="320"/>
      <c r="RVV45" s="321"/>
      <c r="RVW45" s="173"/>
      <c r="RVX45" s="170"/>
      <c r="RVY45" s="170"/>
      <c r="RVZ45" s="173"/>
      <c r="RWA45" s="324"/>
      <c r="RWB45" s="321"/>
      <c r="RWC45" s="320"/>
      <c r="RWD45" s="321"/>
      <c r="RWE45" s="173"/>
      <c r="RWF45" s="170"/>
      <c r="RWG45" s="170"/>
      <c r="RWH45" s="173"/>
      <c r="RWI45" s="324"/>
      <c r="RWJ45" s="321"/>
      <c r="RWK45" s="320"/>
      <c r="RWL45" s="321"/>
      <c r="RWM45" s="173"/>
      <c r="RWN45" s="170"/>
      <c r="RWO45" s="170"/>
      <c r="RWP45" s="173"/>
      <c r="RWQ45" s="324"/>
      <c r="RWR45" s="321"/>
      <c r="RWS45" s="320"/>
      <c r="RWT45" s="321"/>
      <c r="RWU45" s="173"/>
      <c r="RWV45" s="170"/>
      <c r="RWW45" s="170"/>
      <c r="RWX45" s="173"/>
      <c r="RWY45" s="324"/>
      <c r="RWZ45" s="321"/>
      <c r="RXA45" s="320"/>
      <c r="RXB45" s="321"/>
      <c r="RXC45" s="173"/>
      <c r="RXD45" s="170"/>
      <c r="RXE45" s="170"/>
      <c r="RXF45" s="173"/>
      <c r="RXG45" s="324"/>
      <c r="RXH45" s="321"/>
      <c r="RXI45" s="320"/>
      <c r="RXJ45" s="321"/>
      <c r="RXK45" s="173"/>
      <c r="RXL45" s="170"/>
      <c r="RXM45" s="170"/>
      <c r="RXN45" s="173"/>
      <c r="RXO45" s="324"/>
      <c r="RXP45" s="321"/>
      <c r="RXQ45" s="320"/>
      <c r="RXR45" s="321"/>
      <c r="RXS45" s="173"/>
      <c r="RXT45" s="170"/>
      <c r="RXU45" s="170"/>
      <c r="RXV45" s="173"/>
      <c r="RXW45" s="324"/>
      <c r="RXX45" s="321"/>
      <c r="RXY45" s="320"/>
      <c r="RXZ45" s="321"/>
      <c r="RYA45" s="173"/>
      <c r="RYB45" s="170"/>
      <c r="RYC45" s="170"/>
      <c r="RYD45" s="173"/>
      <c r="RYE45" s="324"/>
      <c r="RYF45" s="321"/>
      <c r="RYG45" s="320"/>
      <c r="RYH45" s="321"/>
      <c r="RYI45" s="173"/>
      <c r="RYJ45" s="170"/>
      <c r="RYK45" s="170"/>
      <c r="RYL45" s="173"/>
      <c r="RYM45" s="324"/>
      <c r="RYN45" s="321"/>
      <c r="RYO45" s="320"/>
      <c r="RYP45" s="321"/>
      <c r="RYQ45" s="173"/>
      <c r="RYR45" s="170"/>
      <c r="RYS45" s="170"/>
      <c r="RYT45" s="173"/>
      <c r="RYU45" s="324"/>
      <c r="RYV45" s="321"/>
      <c r="RYW45" s="320"/>
      <c r="RYX45" s="321"/>
      <c r="RYY45" s="173"/>
      <c r="RYZ45" s="170"/>
      <c r="RZA45" s="170"/>
      <c r="RZB45" s="173"/>
      <c r="RZC45" s="324"/>
      <c r="RZD45" s="321"/>
      <c r="RZE45" s="320"/>
      <c r="RZF45" s="321"/>
      <c r="RZG45" s="173"/>
      <c r="RZH45" s="170"/>
      <c r="RZI45" s="170"/>
      <c r="RZJ45" s="173"/>
      <c r="RZK45" s="324"/>
      <c r="RZL45" s="321"/>
      <c r="RZM45" s="320"/>
      <c r="RZN45" s="321"/>
      <c r="RZO45" s="173"/>
      <c r="RZP45" s="170"/>
      <c r="RZQ45" s="170"/>
      <c r="RZR45" s="173"/>
      <c r="RZS45" s="324"/>
      <c r="RZT45" s="321"/>
      <c r="RZU45" s="320"/>
      <c r="RZV45" s="321"/>
      <c r="RZW45" s="173"/>
      <c r="RZX45" s="170"/>
      <c r="RZY45" s="170"/>
      <c r="RZZ45" s="173"/>
      <c r="SAA45" s="324"/>
      <c r="SAB45" s="321"/>
      <c r="SAC45" s="320"/>
      <c r="SAD45" s="321"/>
      <c r="SAE45" s="173"/>
      <c r="SAF45" s="170"/>
      <c r="SAG45" s="170"/>
      <c r="SAH45" s="173"/>
      <c r="SAI45" s="324"/>
      <c r="SAJ45" s="321"/>
      <c r="SAK45" s="320"/>
      <c r="SAL45" s="321"/>
      <c r="SAM45" s="173"/>
      <c r="SAN45" s="170"/>
      <c r="SAO45" s="170"/>
      <c r="SAP45" s="173"/>
      <c r="SAQ45" s="324"/>
      <c r="SAR45" s="321"/>
      <c r="SAS45" s="320"/>
      <c r="SAT45" s="321"/>
      <c r="SAU45" s="173"/>
      <c r="SAV45" s="170"/>
      <c r="SAW45" s="170"/>
      <c r="SAX45" s="173"/>
      <c r="SAY45" s="324"/>
      <c r="SAZ45" s="321"/>
      <c r="SBA45" s="320"/>
      <c r="SBB45" s="321"/>
      <c r="SBC45" s="173"/>
      <c r="SBD45" s="170"/>
      <c r="SBE45" s="170"/>
      <c r="SBF45" s="173"/>
      <c r="SBG45" s="324"/>
      <c r="SBH45" s="321"/>
      <c r="SBI45" s="320"/>
      <c r="SBJ45" s="321"/>
      <c r="SBK45" s="173"/>
      <c r="SBL45" s="170"/>
      <c r="SBM45" s="170"/>
      <c r="SBN45" s="173"/>
      <c r="SBO45" s="324"/>
      <c r="SBP45" s="321"/>
      <c r="SBQ45" s="320"/>
      <c r="SBR45" s="321"/>
      <c r="SBS45" s="173"/>
      <c r="SBT45" s="170"/>
      <c r="SBU45" s="170"/>
      <c r="SBV45" s="173"/>
      <c r="SBW45" s="324"/>
      <c r="SBX45" s="321"/>
      <c r="SBY45" s="320"/>
      <c r="SBZ45" s="321"/>
      <c r="SCA45" s="173"/>
      <c r="SCB45" s="170"/>
      <c r="SCC45" s="170"/>
      <c r="SCD45" s="173"/>
      <c r="SCE45" s="324"/>
      <c r="SCF45" s="321"/>
      <c r="SCG45" s="320"/>
      <c r="SCH45" s="321"/>
      <c r="SCI45" s="173"/>
      <c r="SCJ45" s="170"/>
      <c r="SCK45" s="170"/>
      <c r="SCL45" s="173"/>
      <c r="SCM45" s="324"/>
      <c r="SCN45" s="321"/>
      <c r="SCO45" s="320"/>
      <c r="SCP45" s="321"/>
      <c r="SCQ45" s="173"/>
      <c r="SCR45" s="170"/>
      <c r="SCS45" s="170"/>
      <c r="SCT45" s="173"/>
      <c r="SCU45" s="324"/>
      <c r="SCV45" s="321"/>
      <c r="SCW45" s="320"/>
      <c r="SCX45" s="321"/>
      <c r="SCY45" s="173"/>
      <c r="SCZ45" s="170"/>
      <c r="SDA45" s="170"/>
      <c r="SDB45" s="173"/>
      <c r="SDC45" s="324"/>
      <c r="SDD45" s="321"/>
      <c r="SDE45" s="320"/>
      <c r="SDF45" s="321"/>
      <c r="SDG45" s="173"/>
      <c r="SDH45" s="170"/>
      <c r="SDI45" s="170"/>
      <c r="SDJ45" s="173"/>
      <c r="SDK45" s="324"/>
      <c r="SDL45" s="321"/>
      <c r="SDM45" s="320"/>
      <c r="SDN45" s="321"/>
      <c r="SDO45" s="173"/>
      <c r="SDP45" s="170"/>
      <c r="SDQ45" s="170"/>
      <c r="SDR45" s="173"/>
      <c r="SDS45" s="324"/>
      <c r="SDT45" s="321"/>
      <c r="SDU45" s="320"/>
      <c r="SDV45" s="321"/>
      <c r="SDW45" s="173"/>
      <c r="SDX45" s="170"/>
      <c r="SDY45" s="170"/>
      <c r="SDZ45" s="173"/>
      <c r="SEA45" s="324"/>
      <c r="SEB45" s="321"/>
      <c r="SEC45" s="320"/>
      <c r="SED45" s="321"/>
      <c r="SEE45" s="173"/>
      <c r="SEF45" s="170"/>
      <c r="SEG45" s="170"/>
      <c r="SEH45" s="173"/>
      <c r="SEI45" s="324"/>
      <c r="SEJ45" s="321"/>
      <c r="SEK45" s="320"/>
      <c r="SEL45" s="321"/>
      <c r="SEM45" s="173"/>
      <c r="SEN45" s="170"/>
      <c r="SEO45" s="170"/>
      <c r="SEP45" s="173"/>
      <c r="SEQ45" s="324"/>
      <c r="SER45" s="321"/>
      <c r="SES45" s="320"/>
      <c r="SET45" s="321"/>
      <c r="SEU45" s="173"/>
      <c r="SEV45" s="170"/>
      <c r="SEW45" s="170"/>
      <c r="SEX45" s="173"/>
      <c r="SEY45" s="324"/>
      <c r="SEZ45" s="321"/>
      <c r="SFA45" s="320"/>
      <c r="SFB45" s="321"/>
      <c r="SFC45" s="173"/>
      <c r="SFD45" s="170"/>
      <c r="SFE45" s="170"/>
      <c r="SFF45" s="173"/>
      <c r="SFG45" s="324"/>
      <c r="SFH45" s="321"/>
      <c r="SFI45" s="320"/>
      <c r="SFJ45" s="321"/>
      <c r="SFK45" s="173"/>
      <c r="SFL45" s="170"/>
      <c r="SFM45" s="170"/>
      <c r="SFN45" s="173"/>
      <c r="SFO45" s="324"/>
      <c r="SFP45" s="321"/>
      <c r="SFQ45" s="320"/>
      <c r="SFR45" s="321"/>
      <c r="SFS45" s="173"/>
      <c r="SFT45" s="170"/>
      <c r="SFU45" s="170"/>
      <c r="SFV45" s="173"/>
      <c r="SFW45" s="324"/>
      <c r="SFX45" s="321"/>
      <c r="SFY45" s="320"/>
      <c r="SFZ45" s="321"/>
      <c r="SGA45" s="173"/>
      <c r="SGB45" s="170"/>
      <c r="SGC45" s="170"/>
      <c r="SGD45" s="173"/>
      <c r="SGE45" s="324"/>
      <c r="SGF45" s="321"/>
      <c r="SGG45" s="320"/>
      <c r="SGH45" s="321"/>
      <c r="SGI45" s="173"/>
      <c r="SGJ45" s="170"/>
      <c r="SGK45" s="170"/>
      <c r="SGL45" s="173"/>
      <c r="SGM45" s="324"/>
      <c r="SGN45" s="321"/>
      <c r="SGO45" s="320"/>
      <c r="SGP45" s="321"/>
      <c r="SGQ45" s="173"/>
      <c r="SGR45" s="170"/>
      <c r="SGS45" s="170"/>
      <c r="SGT45" s="173"/>
      <c r="SGU45" s="324"/>
      <c r="SGV45" s="321"/>
      <c r="SGW45" s="320"/>
      <c r="SGX45" s="321"/>
      <c r="SGY45" s="173"/>
      <c r="SGZ45" s="170"/>
      <c r="SHA45" s="170"/>
      <c r="SHB45" s="173"/>
      <c r="SHC45" s="324"/>
      <c r="SHD45" s="321"/>
      <c r="SHE45" s="320"/>
      <c r="SHF45" s="321"/>
      <c r="SHG45" s="173"/>
      <c r="SHH45" s="170"/>
      <c r="SHI45" s="170"/>
      <c r="SHJ45" s="173"/>
      <c r="SHK45" s="324"/>
      <c r="SHL45" s="321"/>
      <c r="SHM45" s="320"/>
      <c r="SHN45" s="321"/>
      <c r="SHO45" s="173"/>
      <c r="SHP45" s="170"/>
      <c r="SHQ45" s="170"/>
      <c r="SHR45" s="173"/>
      <c r="SHS45" s="324"/>
      <c r="SHT45" s="321"/>
      <c r="SHU45" s="320"/>
      <c r="SHV45" s="321"/>
      <c r="SHW45" s="173"/>
      <c r="SHX45" s="170"/>
      <c r="SHY45" s="170"/>
      <c r="SHZ45" s="173"/>
      <c r="SIA45" s="324"/>
      <c r="SIB45" s="321"/>
      <c r="SIC45" s="320"/>
      <c r="SID45" s="321"/>
      <c r="SIE45" s="173"/>
      <c r="SIF45" s="170"/>
      <c r="SIG45" s="170"/>
      <c r="SIH45" s="173"/>
      <c r="SII45" s="324"/>
      <c r="SIJ45" s="321"/>
      <c r="SIK45" s="320"/>
      <c r="SIL45" s="321"/>
      <c r="SIM45" s="173"/>
      <c r="SIN45" s="170"/>
      <c r="SIO45" s="170"/>
      <c r="SIP45" s="173"/>
      <c r="SIQ45" s="324"/>
      <c r="SIR45" s="321"/>
      <c r="SIS45" s="320"/>
      <c r="SIT45" s="321"/>
      <c r="SIU45" s="173"/>
      <c r="SIV45" s="170"/>
      <c r="SIW45" s="170"/>
      <c r="SIX45" s="173"/>
      <c r="SIY45" s="324"/>
      <c r="SIZ45" s="321"/>
      <c r="SJA45" s="320"/>
      <c r="SJB45" s="321"/>
      <c r="SJC45" s="173"/>
      <c r="SJD45" s="170"/>
      <c r="SJE45" s="170"/>
      <c r="SJF45" s="173"/>
      <c r="SJG45" s="324"/>
      <c r="SJH45" s="321"/>
      <c r="SJI45" s="320"/>
      <c r="SJJ45" s="321"/>
      <c r="SJK45" s="173"/>
      <c r="SJL45" s="170"/>
      <c r="SJM45" s="170"/>
      <c r="SJN45" s="173"/>
      <c r="SJO45" s="324"/>
      <c r="SJP45" s="321"/>
      <c r="SJQ45" s="320"/>
      <c r="SJR45" s="321"/>
      <c r="SJS45" s="173"/>
      <c r="SJT45" s="170"/>
      <c r="SJU45" s="170"/>
      <c r="SJV45" s="173"/>
      <c r="SJW45" s="324"/>
      <c r="SJX45" s="321"/>
      <c r="SJY45" s="320"/>
      <c r="SJZ45" s="321"/>
      <c r="SKA45" s="173"/>
      <c r="SKB45" s="170"/>
      <c r="SKC45" s="170"/>
      <c r="SKD45" s="173"/>
      <c r="SKE45" s="324"/>
      <c r="SKF45" s="321"/>
      <c r="SKG45" s="320"/>
      <c r="SKH45" s="321"/>
      <c r="SKI45" s="173"/>
      <c r="SKJ45" s="170"/>
      <c r="SKK45" s="170"/>
      <c r="SKL45" s="173"/>
      <c r="SKM45" s="324"/>
      <c r="SKN45" s="321"/>
      <c r="SKO45" s="320"/>
      <c r="SKP45" s="321"/>
      <c r="SKQ45" s="173"/>
      <c r="SKR45" s="170"/>
      <c r="SKS45" s="170"/>
      <c r="SKT45" s="173"/>
      <c r="SKU45" s="324"/>
      <c r="SKV45" s="321"/>
      <c r="SKW45" s="320"/>
      <c r="SKX45" s="321"/>
      <c r="SKY45" s="173"/>
      <c r="SKZ45" s="170"/>
      <c r="SLA45" s="170"/>
      <c r="SLB45" s="173"/>
      <c r="SLC45" s="324"/>
      <c r="SLD45" s="321"/>
      <c r="SLE45" s="320"/>
      <c r="SLF45" s="321"/>
      <c r="SLG45" s="173"/>
      <c r="SLH45" s="170"/>
      <c r="SLI45" s="170"/>
      <c r="SLJ45" s="173"/>
      <c r="SLK45" s="324"/>
      <c r="SLL45" s="321"/>
      <c r="SLM45" s="320"/>
      <c r="SLN45" s="321"/>
      <c r="SLO45" s="173"/>
      <c r="SLP45" s="170"/>
      <c r="SLQ45" s="170"/>
      <c r="SLR45" s="173"/>
      <c r="SLS45" s="324"/>
      <c r="SLT45" s="321"/>
      <c r="SLU45" s="320"/>
      <c r="SLV45" s="321"/>
      <c r="SLW45" s="173"/>
      <c r="SLX45" s="170"/>
      <c r="SLY45" s="170"/>
      <c r="SLZ45" s="173"/>
      <c r="SMA45" s="324"/>
      <c r="SMB45" s="321"/>
      <c r="SMC45" s="320"/>
      <c r="SMD45" s="321"/>
      <c r="SME45" s="173"/>
      <c r="SMF45" s="170"/>
      <c r="SMG45" s="170"/>
      <c r="SMH45" s="173"/>
      <c r="SMI45" s="324"/>
      <c r="SMJ45" s="321"/>
      <c r="SMK45" s="320"/>
      <c r="SML45" s="321"/>
      <c r="SMM45" s="173"/>
      <c r="SMN45" s="170"/>
      <c r="SMO45" s="170"/>
      <c r="SMP45" s="173"/>
      <c r="SMQ45" s="324"/>
      <c r="SMR45" s="321"/>
      <c r="SMS45" s="320"/>
      <c r="SMT45" s="321"/>
      <c r="SMU45" s="173"/>
      <c r="SMV45" s="170"/>
      <c r="SMW45" s="170"/>
      <c r="SMX45" s="173"/>
      <c r="SMY45" s="324"/>
      <c r="SMZ45" s="321"/>
      <c r="SNA45" s="320"/>
      <c r="SNB45" s="321"/>
      <c r="SNC45" s="173"/>
      <c r="SND45" s="170"/>
      <c r="SNE45" s="170"/>
      <c r="SNF45" s="173"/>
      <c r="SNG45" s="324"/>
      <c r="SNH45" s="321"/>
      <c r="SNI45" s="320"/>
      <c r="SNJ45" s="321"/>
      <c r="SNK45" s="173"/>
      <c r="SNL45" s="170"/>
      <c r="SNM45" s="170"/>
      <c r="SNN45" s="173"/>
      <c r="SNO45" s="324"/>
      <c r="SNP45" s="321"/>
      <c r="SNQ45" s="320"/>
      <c r="SNR45" s="321"/>
      <c r="SNS45" s="173"/>
      <c r="SNT45" s="170"/>
      <c r="SNU45" s="170"/>
      <c r="SNV45" s="173"/>
      <c r="SNW45" s="324"/>
      <c r="SNX45" s="321"/>
      <c r="SNY45" s="320"/>
      <c r="SNZ45" s="321"/>
      <c r="SOA45" s="173"/>
      <c r="SOB45" s="170"/>
      <c r="SOC45" s="170"/>
      <c r="SOD45" s="173"/>
      <c r="SOE45" s="324"/>
      <c r="SOF45" s="321"/>
      <c r="SOG45" s="320"/>
      <c r="SOH45" s="321"/>
      <c r="SOI45" s="173"/>
      <c r="SOJ45" s="170"/>
      <c r="SOK45" s="170"/>
      <c r="SOL45" s="173"/>
      <c r="SOM45" s="324"/>
      <c r="SON45" s="321"/>
      <c r="SOO45" s="320"/>
      <c r="SOP45" s="321"/>
      <c r="SOQ45" s="173"/>
      <c r="SOR45" s="170"/>
      <c r="SOS45" s="170"/>
      <c r="SOT45" s="173"/>
      <c r="SOU45" s="324"/>
      <c r="SOV45" s="321"/>
      <c r="SOW45" s="320"/>
      <c r="SOX45" s="321"/>
      <c r="SOY45" s="173"/>
      <c r="SOZ45" s="170"/>
      <c r="SPA45" s="170"/>
      <c r="SPB45" s="173"/>
      <c r="SPC45" s="324"/>
      <c r="SPD45" s="321"/>
      <c r="SPE45" s="320"/>
      <c r="SPF45" s="321"/>
      <c r="SPG45" s="173"/>
      <c r="SPH45" s="170"/>
      <c r="SPI45" s="170"/>
      <c r="SPJ45" s="173"/>
      <c r="SPK45" s="324"/>
      <c r="SPL45" s="321"/>
      <c r="SPM45" s="320"/>
      <c r="SPN45" s="321"/>
      <c r="SPO45" s="173"/>
      <c r="SPP45" s="170"/>
      <c r="SPQ45" s="170"/>
      <c r="SPR45" s="173"/>
      <c r="SPS45" s="324"/>
      <c r="SPT45" s="321"/>
      <c r="SPU45" s="320"/>
      <c r="SPV45" s="321"/>
      <c r="SPW45" s="173"/>
      <c r="SPX45" s="170"/>
      <c r="SPY45" s="170"/>
      <c r="SPZ45" s="173"/>
      <c r="SQA45" s="324"/>
      <c r="SQB45" s="321"/>
      <c r="SQC45" s="320"/>
      <c r="SQD45" s="321"/>
      <c r="SQE45" s="173"/>
      <c r="SQF45" s="170"/>
      <c r="SQG45" s="170"/>
      <c r="SQH45" s="173"/>
      <c r="SQI45" s="324"/>
      <c r="SQJ45" s="321"/>
      <c r="SQK45" s="320"/>
      <c r="SQL45" s="321"/>
      <c r="SQM45" s="173"/>
      <c r="SQN45" s="170"/>
      <c r="SQO45" s="170"/>
      <c r="SQP45" s="173"/>
      <c r="SQQ45" s="324"/>
      <c r="SQR45" s="321"/>
      <c r="SQS45" s="320"/>
      <c r="SQT45" s="321"/>
      <c r="SQU45" s="173"/>
      <c r="SQV45" s="170"/>
      <c r="SQW45" s="170"/>
      <c r="SQX45" s="173"/>
      <c r="SQY45" s="324"/>
      <c r="SQZ45" s="321"/>
      <c r="SRA45" s="320"/>
      <c r="SRB45" s="321"/>
      <c r="SRC45" s="173"/>
      <c r="SRD45" s="170"/>
      <c r="SRE45" s="170"/>
      <c r="SRF45" s="173"/>
      <c r="SRG45" s="324"/>
      <c r="SRH45" s="321"/>
      <c r="SRI45" s="320"/>
      <c r="SRJ45" s="321"/>
      <c r="SRK45" s="173"/>
      <c r="SRL45" s="170"/>
      <c r="SRM45" s="170"/>
      <c r="SRN45" s="173"/>
      <c r="SRO45" s="324"/>
      <c r="SRP45" s="321"/>
      <c r="SRQ45" s="320"/>
      <c r="SRR45" s="321"/>
      <c r="SRS45" s="173"/>
      <c r="SRT45" s="170"/>
      <c r="SRU45" s="170"/>
      <c r="SRV45" s="173"/>
      <c r="SRW45" s="324"/>
      <c r="SRX45" s="321"/>
      <c r="SRY45" s="320"/>
      <c r="SRZ45" s="321"/>
      <c r="SSA45" s="173"/>
      <c r="SSB45" s="170"/>
      <c r="SSC45" s="170"/>
      <c r="SSD45" s="173"/>
      <c r="SSE45" s="324"/>
      <c r="SSF45" s="321"/>
      <c r="SSG45" s="320"/>
      <c r="SSH45" s="321"/>
      <c r="SSI45" s="173"/>
      <c r="SSJ45" s="170"/>
      <c r="SSK45" s="170"/>
      <c r="SSL45" s="173"/>
      <c r="SSM45" s="324"/>
      <c r="SSN45" s="321"/>
      <c r="SSO45" s="320"/>
      <c r="SSP45" s="321"/>
      <c r="SSQ45" s="173"/>
      <c r="SSR45" s="170"/>
      <c r="SSS45" s="170"/>
      <c r="SST45" s="173"/>
      <c r="SSU45" s="324"/>
      <c r="SSV45" s="321"/>
      <c r="SSW45" s="320"/>
      <c r="SSX45" s="321"/>
      <c r="SSY45" s="173"/>
      <c r="SSZ45" s="170"/>
      <c r="STA45" s="170"/>
      <c r="STB45" s="173"/>
      <c r="STC45" s="324"/>
      <c r="STD45" s="321"/>
      <c r="STE45" s="320"/>
      <c r="STF45" s="321"/>
      <c r="STG45" s="173"/>
      <c r="STH45" s="170"/>
      <c r="STI45" s="170"/>
      <c r="STJ45" s="173"/>
      <c r="STK45" s="324"/>
      <c r="STL45" s="321"/>
      <c r="STM45" s="320"/>
      <c r="STN45" s="321"/>
      <c r="STO45" s="173"/>
      <c r="STP45" s="170"/>
      <c r="STQ45" s="170"/>
      <c r="STR45" s="173"/>
      <c r="STS45" s="324"/>
      <c r="STT45" s="321"/>
      <c r="STU45" s="320"/>
      <c r="STV45" s="321"/>
      <c r="STW45" s="173"/>
      <c r="STX45" s="170"/>
      <c r="STY45" s="170"/>
      <c r="STZ45" s="173"/>
      <c r="SUA45" s="324"/>
      <c r="SUB45" s="321"/>
      <c r="SUC45" s="320"/>
      <c r="SUD45" s="321"/>
      <c r="SUE45" s="173"/>
      <c r="SUF45" s="170"/>
      <c r="SUG45" s="170"/>
      <c r="SUH45" s="173"/>
      <c r="SUI45" s="324"/>
      <c r="SUJ45" s="321"/>
      <c r="SUK45" s="320"/>
      <c r="SUL45" s="321"/>
      <c r="SUM45" s="173"/>
      <c r="SUN45" s="170"/>
      <c r="SUO45" s="170"/>
      <c r="SUP45" s="173"/>
      <c r="SUQ45" s="324"/>
      <c r="SUR45" s="321"/>
      <c r="SUS45" s="320"/>
      <c r="SUT45" s="321"/>
      <c r="SUU45" s="173"/>
      <c r="SUV45" s="170"/>
      <c r="SUW45" s="170"/>
      <c r="SUX45" s="173"/>
      <c r="SUY45" s="324"/>
      <c r="SUZ45" s="321"/>
      <c r="SVA45" s="320"/>
      <c r="SVB45" s="321"/>
      <c r="SVC45" s="173"/>
      <c r="SVD45" s="170"/>
      <c r="SVE45" s="170"/>
      <c r="SVF45" s="173"/>
      <c r="SVG45" s="324"/>
      <c r="SVH45" s="321"/>
      <c r="SVI45" s="320"/>
      <c r="SVJ45" s="321"/>
      <c r="SVK45" s="173"/>
      <c r="SVL45" s="170"/>
      <c r="SVM45" s="170"/>
      <c r="SVN45" s="173"/>
      <c r="SVO45" s="324"/>
      <c r="SVP45" s="321"/>
      <c r="SVQ45" s="320"/>
      <c r="SVR45" s="321"/>
      <c r="SVS45" s="173"/>
      <c r="SVT45" s="170"/>
      <c r="SVU45" s="170"/>
      <c r="SVV45" s="173"/>
      <c r="SVW45" s="324"/>
      <c r="SVX45" s="321"/>
      <c r="SVY45" s="320"/>
      <c r="SVZ45" s="321"/>
      <c r="SWA45" s="173"/>
      <c r="SWB45" s="170"/>
      <c r="SWC45" s="170"/>
      <c r="SWD45" s="173"/>
      <c r="SWE45" s="324"/>
      <c r="SWF45" s="321"/>
      <c r="SWG45" s="320"/>
      <c r="SWH45" s="321"/>
      <c r="SWI45" s="173"/>
      <c r="SWJ45" s="170"/>
      <c r="SWK45" s="170"/>
      <c r="SWL45" s="173"/>
      <c r="SWM45" s="324"/>
      <c r="SWN45" s="321"/>
      <c r="SWO45" s="320"/>
      <c r="SWP45" s="321"/>
      <c r="SWQ45" s="173"/>
      <c r="SWR45" s="170"/>
      <c r="SWS45" s="170"/>
      <c r="SWT45" s="173"/>
      <c r="SWU45" s="324"/>
      <c r="SWV45" s="321"/>
      <c r="SWW45" s="320"/>
      <c r="SWX45" s="321"/>
      <c r="SWY45" s="173"/>
      <c r="SWZ45" s="170"/>
      <c r="SXA45" s="170"/>
      <c r="SXB45" s="173"/>
      <c r="SXC45" s="324"/>
      <c r="SXD45" s="321"/>
      <c r="SXE45" s="320"/>
      <c r="SXF45" s="321"/>
      <c r="SXG45" s="173"/>
      <c r="SXH45" s="170"/>
      <c r="SXI45" s="170"/>
      <c r="SXJ45" s="173"/>
      <c r="SXK45" s="324"/>
      <c r="SXL45" s="321"/>
      <c r="SXM45" s="320"/>
      <c r="SXN45" s="321"/>
      <c r="SXO45" s="173"/>
      <c r="SXP45" s="170"/>
      <c r="SXQ45" s="170"/>
      <c r="SXR45" s="173"/>
      <c r="SXS45" s="324"/>
      <c r="SXT45" s="321"/>
      <c r="SXU45" s="320"/>
      <c r="SXV45" s="321"/>
      <c r="SXW45" s="173"/>
      <c r="SXX45" s="170"/>
      <c r="SXY45" s="170"/>
      <c r="SXZ45" s="173"/>
      <c r="SYA45" s="324"/>
      <c r="SYB45" s="321"/>
      <c r="SYC45" s="320"/>
      <c r="SYD45" s="321"/>
      <c r="SYE45" s="173"/>
      <c r="SYF45" s="170"/>
      <c r="SYG45" s="170"/>
      <c r="SYH45" s="173"/>
      <c r="SYI45" s="324"/>
      <c r="SYJ45" s="321"/>
      <c r="SYK45" s="320"/>
      <c r="SYL45" s="321"/>
      <c r="SYM45" s="173"/>
      <c r="SYN45" s="170"/>
      <c r="SYO45" s="170"/>
      <c r="SYP45" s="173"/>
      <c r="SYQ45" s="324"/>
      <c r="SYR45" s="321"/>
      <c r="SYS45" s="320"/>
      <c r="SYT45" s="321"/>
      <c r="SYU45" s="173"/>
      <c r="SYV45" s="170"/>
      <c r="SYW45" s="170"/>
      <c r="SYX45" s="173"/>
      <c r="SYY45" s="324"/>
      <c r="SYZ45" s="321"/>
      <c r="SZA45" s="320"/>
      <c r="SZB45" s="321"/>
      <c r="SZC45" s="173"/>
      <c r="SZD45" s="170"/>
      <c r="SZE45" s="170"/>
      <c r="SZF45" s="173"/>
      <c r="SZG45" s="324"/>
      <c r="SZH45" s="321"/>
      <c r="SZI45" s="320"/>
      <c r="SZJ45" s="321"/>
      <c r="SZK45" s="173"/>
      <c r="SZL45" s="170"/>
      <c r="SZM45" s="170"/>
      <c r="SZN45" s="173"/>
      <c r="SZO45" s="324"/>
      <c r="SZP45" s="321"/>
      <c r="SZQ45" s="320"/>
      <c r="SZR45" s="321"/>
      <c r="SZS45" s="173"/>
      <c r="SZT45" s="170"/>
      <c r="SZU45" s="170"/>
      <c r="SZV45" s="173"/>
      <c r="SZW45" s="324"/>
      <c r="SZX45" s="321"/>
      <c r="SZY45" s="320"/>
      <c r="SZZ45" s="321"/>
      <c r="TAA45" s="173"/>
      <c r="TAB45" s="170"/>
      <c r="TAC45" s="170"/>
      <c r="TAD45" s="173"/>
      <c r="TAE45" s="324"/>
      <c r="TAF45" s="321"/>
      <c r="TAG45" s="320"/>
      <c r="TAH45" s="321"/>
      <c r="TAI45" s="173"/>
      <c r="TAJ45" s="170"/>
      <c r="TAK45" s="170"/>
      <c r="TAL45" s="173"/>
      <c r="TAM45" s="324"/>
      <c r="TAN45" s="321"/>
      <c r="TAO45" s="320"/>
      <c r="TAP45" s="321"/>
      <c r="TAQ45" s="173"/>
      <c r="TAR45" s="170"/>
      <c r="TAS45" s="170"/>
      <c r="TAT45" s="173"/>
      <c r="TAU45" s="324"/>
      <c r="TAV45" s="321"/>
      <c r="TAW45" s="320"/>
      <c r="TAX45" s="321"/>
      <c r="TAY45" s="173"/>
      <c r="TAZ45" s="170"/>
      <c r="TBA45" s="170"/>
      <c r="TBB45" s="173"/>
      <c r="TBC45" s="324"/>
      <c r="TBD45" s="321"/>
      <c r="TBE45" s="320"/>
      <c r="TBF45" s="321"/>
      <c r="TBG45" s="173"/>
      <c r="TBH45" s="170"/>
      <c r="TBI45" s="170"/>
      <c r="TBJ45" s="173"/>
      <c r="TBK45" s="324"/>
      <c r="TBL45" s="321"/>
      <c r="TBM45" s="320"/>
      <c r="TBN45" s="321"/>
      <c r="TBO45" s="173"/>
      <c r="TBP45" s="170"/>
      <c r="TBQ45" s="170"/>
      <c r="TBR45" s="173"/>
      <c r="TBS45" s="324"/>
      <c r="TBT45" s="321"/>
      <c r="TBU45" s="320"/>
      <c r="TBV45" s="321"/>
      <c r="TBW45" s="173"/>
      <c r="TBX45" s="170"/>
      <c r="TBY45" s="170"/>
      <c r="TBZ45" s="173"/>
      <c r="TCA45" s="324"/>
      <c r="TCB45" s="321"/>
      <c r="TCC45" s="320"/>
      <c r="TCD45" s="321"/>
      <c r="TCE45" s="173"/>
      <c r="TCF45" s="170"/>
      <c r="TCG45" s="170"/>
      <c r="TCH45" s="173"/>
      <c r="TCI45" s="324"/>
      <c r="TCJ45" s="321"/>
      <c r="TCK45" s="320"/>
      <c r="TCL45" s="321"/>
      <c r="TCM45" s="173"/>
      <c r="TCN45" s="170"/>
      <c r="TCO45" s="170"/>
      <c r="TCP45" s="173"/>
      <c r="TCQ45" s="324"/>
      <c r="TCR45" s="321"/>
      <c r="TCS45" s="320"/>
      <c r="TCT45" s="321"/>
      <c r="TCU45" s="173"/>
      <c r="TCV45" s="170"/>
      <c r="TCW45" s="170"/>
      <c r="TCX45" s="173"/>
      <c r="TCY45" s="324"/>
      <c r="TCZ45" s="321"/>
      <c r="TDA45" s="320"/>
      <c r="TDB45" s="321"/>
      <c r="TDC45" s="173"/>
      <c r="TDD45" s="170"/>
      <c r="TDE45" s="170"/>
      <c r="TDF45" s="173"/>
      <c r="TDG45" s="324"/>
      <c r="TDH45" s="321"/>
      <c r="TDI45" s="320"/>
      <c r="TDJ45" s="321"/>
      <c r="TDK45" s="173"/>
      <c r="TDL45" s="170"/>
      <c r="TDM45" s="170"/>
      <c r="TDN45" s="173"/>
      <c r="TDO45" s="324"/>
      <c r="TDP45" s="321"/>
      <c r="TDQ45" s="320"/>
      <c r="TDR45" s="321"/>
      <c r="TDS45" s="173"/>
      <c r="TDT45" s="170"/>
      <c r="TDU45" s="170"/>
      <c r="TDV45" s="173"/>
      <c r="TDW45" s="324"/>
      <c r="TDX45" s="321"/>
      <c r="TDY45" s="320"/>
      <c r="TDZ45" s="321"/>
      <c r="TEA45" s="173"/>
      <c r="TEB45" s="170"/>
      <c r="TEC45" s="170"/>
      <c r="TED45" s="173"/>
      <c r="TEE45" s="324"/>
      <c r="TEF45" s="321"/>
      <c r="TEG45" s="320"/>
      <c r="TEH45" s="321"/>
      <c r="TEI45" s="173"/>
      <c r="TEJ45" s="170"/>
      <c r="TEK45" s="170"/>
      <c r="TEL45" s="173"/>
      <c r="TEM45" s="324"/>
      <c r="TEN45" s="321"/>
      <c r="TEO45" s="320"/>
      <c r="TEP45" s="321"/>
      <c r="TEQ45" s="173"/>
      <c r="TER45" s="170"/>
      <c r="TES45" s="170"/>
      <c r="TET45" s="173"/>
      <c r="TEU45" s="324"/>
      <c r="TEV45" s="321"/>
      <c r="TEW45" s="320"/>
      <c r="TEX45" s="321"/>
      <c r="TEY45" s="173"/>
      <c r="TEZ45" s="170"/>
      <c r="TFA45" s="170"/>
      <c r="TFB45" s="173"/>
      <c r="TFC45" s="324"/>
      <c r="TFD45" s="321"/>
      <c r="TFE45" s="320"/>
      <c r="TFF45" s="321"/>
      <c r="TFG45" s="173"/>
      <c r="TFH45" s="170"/>
      <c r="TFI45" s="170"/>
      <c r="TFJ45" s="173"/>
      <c r="TFK45" s="324"/>
      <c r="TFL45" s="321"/>
      <c r="TFM45" s="320"/>
      <c r="TFN45" s="321"/>
      <c r="TFO45" s="173"/>
      <c r="TFP45" s="170"/>
      <c r="TFQ45" s="170"/>
      <c r="TFR45" s="173"/>
      <c r="TFS45" s="324"/>
      <c r="TFT45" s="321"/>
      <c r="TFU45" s="320"/>
      <c r="TFV45" s="321"/>
      <c r="TFW45" s="173"/>
      <c r="TFX45" s="170"/>
      <c r="TFY45" s="170"/>
      <c r="TFZ45" s="173"/>
      <c r="TGA45" s="324"/>
      <c r="TGB45" s="321"/>
      <c r="TGC45" s="320"/>
      <c r="TGD45" s="321"/>
      <c r="TGE45" s="173"/>
      <c r="TGF45" s="170"/>
      <c r="TGG45" s="170"/>
      <c r="TGH45" s="173"/>
      <c r="TGI45" s="324"/>
      <c r="TGJ45" s="321"/>
      <c r="TGK45" s="320"/>
      <c r="TGL45" s="321"/>
      <c r="TGM45" s="173"/>
      <c r="TGN45" s="170"/>
      <c r="TGO45" s="170"/>
      <c r="TGP45" s="173"/>
      <c r="TGQ45" s="324"/>
      <c r="TGR45" s="321"/>
      <c r="TGS45" s="320"/>
      <c r="TGT45" s="321"/>
      <c r="TGU45" s="173"/>
      <c r="TGV45" s="170"/>
      <c r="TGW45" s="170"/>
      <c r="TGX45" s="173"/>
      <c r="TGY45" s="324"/>
      <c r="TGZ45" s="321"/>
      <c r="THA45" s="320"/>
      <c r="THB45" s="321"/>
      <c r="THC45" s="173"/>
      <c r="THD45" s="170"/>
      <c r="THE45" s="170"/>
      <c r="THF45" s="173"/>
      <c r="THG45" s="324"/>
      <c r="THH45" s="321"/>
      <c r="THI45" s="320"/>
      <c r="THJ45" s="321"/>
      <c r="THK45" s="173"/>
      <c r="THL45" s="170"/>
      <c r="THM45" s="170"/>
      <c r="THN45" s="173"/>
      <c r="THO45" s="324"/>
      <c r="THP45" s="321"/>
      <c r="THQ45" s="320"/>
      <c r="THR45" s="321"/>
      <c r="THS45" s="173"/>
      <c r="THT45" s="170"/>
      <c r="THU45" s="170"/>
      <c r="THV45" s="173"/>
      <c r="THW45" s="324"/>
      <c r="THX45" s="321"/>
      <c r="THY45" s="320"/>
      <c r="THZ45" s="321"/>
      <c r="TIA45" s="173"/>
      <c r="TIB45" s="170"/>
      <c r="TIC45" s="170"/>
      <c r="TID45" s="173"/>
      <c r="TIE45" s="324"/>
      <c r="TIF45" s="321"/>
      <c r="TIG45" s="320"/>
      <c r="TIH45" s="321"/>
      <c r="TII45" s="173"/>
      <c r="TIJ45" s="170"/>
      <c r="TIK45" s="170"/>
      <c r="TIL45" s="173"/>
      <c r="TIM45" s="324"/>
      <c r="TIN45" s="321"/>
      <c r="TIO45" s="320"/>
      <c r="TIP45" s="321"/>
      <c r="TIQ45" s="173"/>
      <c r="TIR45" s="170"/>
      <c r="TIS45" s="170"/>
      <c r="TIT45" s="173"/>
      <c r="TIU45" s="324"/>
      <c r="TIV45" s="321"/>
      <c r="TIW45" s="320"/>
      <c r="TIX45" s="321"/>
      <c r="TIY45" s="173"/>
      <c r="TIZ45" s="170"/>
      <c r="TJA45" s="170"/>
      <c r="TJB45" s="173"/>
      <c r="TJC45" s="324"/>
      <c r="TJD45" s="321"/>
      <c r="TJE45" s="320"/>
      <c r="TJF45" s="321"/>
      <c r="TJG45" s="173"/>
      <c r="TJH45" s="170"/>
      <c r="TJI45" s="170"/>
      <c r="TJJ45" s="173"/>
      <c r="TJK45" s="324"/>
      <c r="TJL45" s="321"/>
      <c r="TJM45" s="320"/>
      <c r="TJN45" s="321"/>
      <c r="TJO45" s="173"/>
      <c r="TJP45" s="170"/>
      <c r="TJQ45" s="170"/>
      <c r="TJR45" s="173"/>
      <c r="TJS45" s="324"/>
      <c r="TJT45" s="321"/>
      <c r="TJU45" s="320"/>
      <c r="TJV45" s="321"/>
      <c r="TJW45" s="173"/>
      <c r="TJX45" s="170"/>
      <c r="TJY45" s="170"/>
      <c r="TJZ45" s="173"/>
      <c r="TKA45" s="324"/>
      <c r="TKB45" s="321"/>
      <c r="TKC45" s="320"/>
      <c r="TKD45" s="321"/>
      <c r="TKE45" s="173"/>
      <c r="TKF45" s="170"/>
      <c r="TKG45" s="170"/>
      <c r="TKH45" s="173"/>
      <c r="TKI45" s="324"/>
      <c r="TKJ45" s="321"/>
      <c r="TKK45" s="320"/>
      <c r="TKL45" s="321"/>
      <c r="TKM45" s="173"/>
      <c r="TKN45" s="170"/>
      <c r="TKO45" s="170"/>
      <c r="TKP45" s="173"/>
      <c r="TKQ45" s="324"/>
      <c r="TKR45" s="321"/>
      <c r="TKS45" s="320"/>
      <c r="TKT45" s="321"/>
      <c r="TKU45" s="173"/>
      <c r="TKV45" s="170"/>
      <c r="TKW45" s="170"/>
      <c r="TKX45" s="173"/>
      <c r="TKY45" s="324"/>
      <c r="TKZ45" s="321"/>
      <c r="TLA45" s="320"/>
      <c r="TLB45" s="321"/>
      <c r="TLC45" s="173"/>
      <c r="TLD45" s="170"/>
      <c r="TLE45" s="170"/>
      <c r="TLF45" s="173"/>
      <c r="TLG45" s="324"/>
      <c r="TLH45" s="321"/>
      <c r="TLI45" s="320"/>
      <c r="TLJ45" s="321"/>
      <c r="TLK45" s="173"/>
      <c r="TLL45" s="170"/>
      <c r="TLM45" s="170"/>
      <c r="TLN45" s="173"/>
      <c r="TLO45" s="324"/>
      <c r="TLP45" s="321"/>
      <c r="TLQ45" s="320"/>
      <c r="TLR45" s="321"/>
      <c r="TLS45" s="173"/>
      <c r="TLT45" s="170"/>
      <c r="TLU45" s="170"/>
      <c r="TLV45" s="173"/>
      <c r="TLW45" s="324"/>
      <c r="TLX45" s="321"/>
      <c r="TLY45" s="320"/>
      <c r="TLZ45" s="321"/>
      <c r="TMA45" s="173"/>
      <c r="TMB45" s="170"/>
      <c r="TMC45" s="170"/>
      <c r="TMD45" s="173"/>
      <c r="TME45" s="324"/>
      <c r="TMF45" s="321"/>
      <c r="TMG45" s="320"/>
      <c r="TMH45" s="321"/>
      <c r="TMI45" s="173"/>
      <c r="TMJ45" s="170"/>
      <c r="TMK45" s="170"/>
      <c r="TML45" s="173"/>
      <c r="TMM45" s="324"/>
      <c r="TMN45" s="321"/>
      <c r="TMO45" s="320"/>
      <c r="TMP45" s="321"/>
      <c r="TMQ45" s="173"/>
      <c r="TMR45" s="170"/>
      <c r="TMS45" s="170"/>
      <c r="TMT45" s="173"/>
      <c r="TMU45" s="324"/>
      <c r="TMV45" s="321"/>
      <c r="TMW45" s="320"/>
      <c r="TMX45" s="321"/>
      <c r="TMY45" s="173"/>
      <c r="TMZ45" s="170"/>
      <c r="TNA45" s="170"/>
      <c r="TNB45" s="173"/>
      <c r="TNC45" s="324"/>
      <c r="TND45" s="321"/>
      <c r="TNE45" s="320"/>
      <c r="TNF45" s="321"/>
      <c r="TNG45" s="173"/>
      <c r="TNH45" s="170"/>
      <c r="TNI45" s="170"/>
      <c r="TNJ45" s="173"/>
      <c r="TNK45" s="324"/>
      <c r="TNL45" s="321"/>
      <c r="TNM45" s="320"/>
      <c r="TNN45" s="321"/>
      <c r="TNO45" s="173"/>
      <c r="TNP45" s="170"/>
      <c r="TNQ45" s="170"/>
      <c r="TNR45" s="173"/>
      <c r="TNS45" s="324"/>
      <c r="TNT45" s="321"/>
      <c r="TNU45" s="320"/>
      <c r="TNV45" s="321"/>
      <c r="TNW45" s="173"/>
      <c r="TNX45" s="170"/>
      <c r="TNY45" s="170"/>
      <c r="TNZ45" s="173"/>
      <c r="TOA45" s="324"/>
      <c r="TOB45" s="321"/>
      <c r="TOC45" s="320"/>
      <c r="TOD45" s="321"/>
      <c r="TOE45" s="173"/>
      <c r="TOF45" s="170"/>
      <c r="TOG45" s="170"/>
      <c r="TOH45" s="173"/>
      <c r="TOI45" s="324"/>
      <c r="TOJ45" s="321"/>
      <c r="TOK45" s="320"/>
      <c r="TOL45" s="321"/>
      <c r="TOM45" s="173"/>
      <c r="TON45" s="170"/>
      <c r="TOO45" s="170"/>
      <c r="TOP45" s="173"/>
      <c r="TOQ45" s="324"/>
      <c r="TOR45" s="321"/>
      <c r="TOS45" s="320"/>
      <c r="TOT45" s="321"/>
      <c r="TOU45" s="173"/>
      <c r="TOV45" s="170"/>
      <c r="TOW45" s="170"/>
      <c r="TOX45" s="173"/>
      <c r="TOY45" s="324"/>
      <c r="TOZ45" s="321"/>
      <c r="TPA45" s="320"/>
      <c r="TPB45" s="321"/>
      <c r="TPC45" s="173"/>
      <c r="TPD45" s="170"/>
      <c r="TPE45" s="170"/>
      <c r="TPF45" s="173"/>
      <c r="TPG45" s="324"/>
      <c r="TPH45" s="321"/>
      <c r="TPI45" s="320"/>
      <c r="TPJ45" s="321"/>
      <c r="TPK45" s="173"/>
      <c r="TPL45" s="170"/>
      <c r="TPM45" s="170"/>
      <c r="TPN45" s="173"/>
      <c r="TPO45" s="324"/>
      <c r="TPP45" s="321"/>
      <c r="TPQ45" s="320"/>
      <c r="TPR45" s="321"/>
      <c r="TPS45" s="173"/>
      <c r="TPT45" s="170"/>
      <c r="TPU45" s="170"/>
      <c r="TPV45" s="173"/>
      <c r="TPW45" s="324"/>
      <c r="TPX45" s="321"/>
      <c r="TPY45" s="320"/>
      <c r="TPZ45" s="321"/>
      <c r="TQA45" s="173"/>
      <c r="TQB45" s="170"/>
      <c r="TQC45" s="170"/>
      <c r="TQD45" s="173"/>
      <c r="TQE45" s="324"/>
      <c r="TQF45" s="321"/>
      <c r="TQG45" s="320"/>
      <c r="TQH45" s="321"/>
      <c r="TQI45" s="173"/>
      <c r="TQJ45" s="170"/>
      <c r="TQK45" s="170"/>
      <c r="TQL45" s="173"/>
      <c r="TQM45" s="324"/>
      <c r="TQN45" s="321"/>
      <c r="TQO45" s="320"/>
      <c r="TQP45" s="321"/>
      <c r="TQQ45" s="173"/>
      <c r="TQR45" s="170"/>
      <c r="TQS45" s="170"/>
      <c r="TQT45" s="173"/>
      <c r="TQU45" s="324"/>
      <c r="TQV45" s="321"/>
      <c r="TQW45" s="320"/>
      <c r="TQX45" s="321"/>
      <c r="TQY45" s="173"/>
      <c r="TQZ45" s="170"/>
      <c r="TRA45" s="170"/>
      <c r="TRB45" s="173"/>
      <c r="TRC45" s="324"/>
      <c r="TRD45" s="321"/>
      <c r="TRE45" s="320"/>
      <c r="TRF45" s="321"/>
      <c r="TRG45" s="173"/>
      <c r="TRH45" s="170"/>
      <c r="TRI45" s="170"/>
      <c r="TRJ45" s="173"/>
      <c r="TRK45" s="324"/>
      <c r="TRL45" s="321"/>
      <c r="TRM45" s="320"/>
      <c r="TRN45" s="321"/>
      <c r="TRO45" s="173"/>
      <c r="TRP45" s="170"/>
      <c r="TRQ45" s="170"/>
      <c r="TRR45" s="173"/>
      <c r="TRS45" s="324"/>
      <c r="TRT45" s="321"/>
      <c r="TRU45" s="320"/>
      <c r="TRV45" s="321"/>
      <c r="TRW45" s="173"/>
      <c r="TRX45" s="170"/>
      <c r="TRY45" s="170"/>
      <c r="TRZ45" s="173"/>
      <c r="TSA45" s="324"/>
      <c r="TSB45" s="321"/>
      <c r="TSC45" s="320"/>
      <c r="TSD45" s="321"/>
      <c r="TSE45" s="173"/>
      <c r="TSF45" s="170"/>
      <c r="TSG45" s="170"/>
      <c r="TSH45" s="173"/>
      <c r="TSI45" s="324"/>
      <c r="TSJ45" s="321"/>
      <c r="TSK45" s="320"/>
      <c r="TSL45" s="321"/>
      <c r="TSM45" s="173"/>
      <c r="TSN45" s="170"/>
      <c r="TSO45" s="170"/>
      <c r="TSP45" s="173"/>
      <c r="TSQ45" s="324"/>
      <c r="TSR45" s="321"/>
      <c r="TSS45" s="320"/>
      <c r="TST45" s="321"/>
      <c r="TSU45" s="173"/>
      <c r="TSV45" s="170"/>
      <c r="TSW45" s="170"/>
      <c r="TSX45" s="173"/>
      <c r="TSY45" s="324"/>
      <c r="TSZ45" s="321"/>
      <c r="TTA45" s="320"/>
      <c r="TTB45" s="321"/>
      <c r="TTC45" s="173"/>
      <c r="TTD45" s="170"/>
      <c r="TTE45" s="170"/>
      <c r="TTF45" s="173"/>
      <c r="TTG45" s="324"/>
      <c r="TTH45" s="321"/>
      <c r="TTI45" s="320"/>
      <c r="TTJ45" s="321"/>
      <c r="TTK45" s="173"/>
      <c r="TTL45" s="170"/>
      <c r="TTM45" s="170"/>
      <c r="TTN45" s="173"/>
      <c r="TTO45" s="324"/>
      <c r="TTP45" s="321"/>
      <c r="TTQ45" s="320"/>
      <c r="TTR45" s="321"/>
      <c r="TTS45" s="173"/>
      <c r="TTT45" s="170"/>
      <c r="TTU45" s="170"/>
      <c r="TTV45" s="173"/>
      <c r="TTW45" s="324"/>
      <c r="TTX45" s="321"/>
      <c r="TTY45" s="320"/>
      <c r="TTZ45" s="321"/>
      <c r="TUA45" s="173"/>
      <c r="TUB45" s="170"/>
      <c r="TUC45" s="170"/>
      <c r="TUD45" s="173"/>
      <c r="TUE45" s="324"/>
      <c r="TUF45" s="321"/>
      <c r="TUG45" s="320"/>
      <c r="TUH45" s="321"/>
      <c r="TUI45" s="173"/>
      <c r="TUJ45" s="170"/>
      <c r="TUK45" s="170"/>
      <c r="TUL45" s="173"/>
      <c r="TUM45" s="324"/>
      <c r="TUN45" s="321"/>
      <c r="TUO45" s="320"/>
      <c r="TUP45" s="321"/>
      <c r="TUQ45" s="173"/>
      <c r="TUR45" s="170"/>
      <c r="TUS45" s="170"/>
      <c r="TUT45" s="173"/>
      <c r="TUU45" s="324"/>
      <c r="TUV45" s="321"/>
      <c r="TUW45" s="320"/>
      <c r="TUX45" s="321"/>
      <c r="TUY45" s="173"/>
      <c r="TUZ45" s="170"/>
      <c r="TVA45" s="170"/>
      <c r="TVB45" s="173"/>
      <c r="TVC45" s="324"/>
      <c r="TVD45" s="321"/>
      <c r="TVE45" s="320"/>
      <c r="TVF45" s="321"/>
      <c r="TVG45" s="173"/>
      <c r="TVH45" s="170"/>
      <c r="TVI45" s="170"/>
      <c r="TVJ45" s="173"/>
      <c r="TVK45" s="324"/>
      <c r="TVL45" s="321"/>
      <c r="TVM45" s="320"/>
      <c r="TVN45" s="321"/>
      <c r="TVO45" s="173"/>
      <c r="TVP45" s="170"/>
      <c r="TVQ45" s="170"/>
      <c r="TVR45" s="173"/>
      <c r="TVS45" s="324"/>
      <c r="TVT45" s="321"/>
      <c r="TVU45" s="320"/>
      <c r="TVV45" s="321"/>
      <c r="TVW45" s="173"/>
      <c r="TVX45" s="170"/>
      <c r="TVY45" s="170"/>
      <c r="TVZ45" s="173"/>
      <c r="TWA45" s="324"/>
      <c r="TWB45" s="321"/>
      <c r="TWC45" s="320"/>
      <c r="TWD45" s="321"/>
      <c r="TWE45" s="173"/>
      <c r="TWF45" s="170"/>
      <c r="TWG45" s="170"/>
      <c r="TWH45" s="173"/>
      <c r="TWI45" s="324"/>
      <c r="TWJ45" s="321"/>
      <c r="TWK45" s="320"/>
      <c r="TWL45" s="321"/>
      <c r="TWM45" s="173"/>
      <c r="TWN45" s="170"/>
      <c r="TWO45" s="170"/>
      <c r="TWP45" s="173"/>
      <c r="TWQ45" s="324"/>
      <c r="TWR45" s="321"/>
      <c r="TWS45" s="320"/>
      <c r="TWT45" s="321"/>
      <c r="TWU45" s="173"/>
      <c r="TWV45" s="170"/>
      <c r="TWW45" s="170"/>
      <c r="TWX45" s="173"/>
      <c r="TWY45" s="324"/>
      <c r="TWZ45" s="321"/>
      <c r="TXA45" s="320"/>
      <c r="TXB45" s="321"/>
      <c r="TXC45" s="173"/>
      <c r="TXD45" s="170"/>
      <c r="TXE45" s="170"/>
      <c r="TXF45" s="173"/>
      <c r="TXG45" s="324"/>
      <c r="TXH45" s="321"/>
      <c r="TXI45" s="320"/>
      <c r="TXJ45" s="321"/>
      <c r="TXK45" s="173"/>
      <c r="TXL45" s="170"/>
      <c r="TXM45" s="170"/>
      <c r="TXN45" s="173"/>
      <c r="TXO45" s="324"/>
      <c r="TXP45" s="321"/>
      <c r="TXQ45" s="320"/>
      <c r="TXR45" s="321"/>
      <c r="TXS45" s="173"/>
      <c r="TXT45" s="170"/>
      <c r="TXU45" s="170"/>
      <c r="TXV45" s="173"/>
      <c r="TXW45" s="324"/>
      <c r="TXX45" s="321"/>
      <c r="TXY45" s="320"/>
      <c r="TXZ45" s="321"/>
      <c r="TYA45" s="173"/>
      <c r="TYB45" s="170"/>
      <c r="TYC45" s="170"/>
      <c r="TYD45" s="173"/>
      <c r="TYE45" s="324"/>
      <c r="TYF45" s="321"/>
      <c r="TYG45" s="320"/>
      <c r="TYH45" s="321"/>
      <c r="TYI45" s="173"/>
      <c r="TYJ45" s="170"/>
      <c r="TYK45" s="170"/>
      <c r="TYL45" s="173"/>
      <c r="TYM45" s="324"/>
      <c r="TYN45" s="321"/>
      <c r="TYO45" s="320"/>
      <c r="TYP45" s="321"/>
      <c r="TYQ45" s="173"/>
      <c r="TYR45" s="170"/>
      <c r="TYS45" s="170"/>
      <c r="TYT45" s="173"/>
      <c r="TYU45" s="324"/>
      <c r="TYV45" s="321"/>
      <c r="TYW45" s="320"/>
      <c r="TYX45" s="321"/>
      <c r="TYY45" s="173"/>
      <c r="TYZ45" s="170"/>
      <c r="TZA45" s="170"/>
      <c r="TZB45" s="173"/>
      <c r="TZC45" s="324"/>
      <c r="TZD45" s="321"/>
      <c r="TZE45" s="320"/>
      <c r="TZF45" s="321"/>
      <c r="TZG45" s="173"/>
      <c r="TZH45" s="170"/>
      <c r="TZI45" s="170"/>
      <c r="TZJ45" s="173"/>
      <c r="TZK45" s="324"/>
      <c r="TZL45" s="321"/>
      <c r="TZM45" s="320"/>
      <c r="TZN45" s="321"/>
      <c r="TZO45" s="173"/>
      <c r="TZP45" s="170"/>
      <c r="TZQ45" s="170"/>
      <c r="TZR45" s="173"/>
      <c r="TZS45" s="324"/>
      <c r="TZT45" s="321"/>
      <c r="TZU45" s="320"/>
      <c r="TZV45" s="321"/>
      <c r="TZW45" s="173"/>
      <c r="TZX45" s="170"/>
      <c r="TZY45" s="170"/>
      <c r="TZZ45" s="173"/>
      <c r="UAA45" s="324"/>
      <c r="UAB45" s="321"/>
      <c r="UAC45" s="320"/>
      <c r="UAD45" s="321"/>
      <c r="UAE45" s="173"/>
      <c r="UAF45" s="170"/>
      <c r="UAG45" s="170"/>
      <c r="UAH45" s="173"/>
      <c r="UAI45" s="324"/>
      <c r="UAJ45" s="321"/>
      <c r="UAK45" s="320"/>
      <c r="UAL45" s="321"/>
      <c r="UAM45" s="173"/>
      <c r="UAN45" s="170"/>
      <c r="UAO45" s="170"/>
      <c r="UAP45" s="173"/>
      <c r="UAQ45" s="324"/>
      <c r="UAR45" s="321"/>
      <c r="UAS45" s="320"/>
      <c r="UAT45" s="321"/>
      <c r="UAU45" s="173"/>
      <c r="UAV45" s="170"/>
      <c r="UAW45" s="170"/>
      <c r="UAX45" s="173"/>
      <c r="UAY45" s="324"/>
      <c r="UAZ45" s="321"/>
      <c r="UBA45" s="320"/>
      <c r="UBB45" s="321"/>
      <c r="UBC45" s="173"/>
      <c r="UBD45" s="170"/>
      <c r="UBE45" s="170"/>
      <c r="UBF45" s="173"/>
      <c r="UBG45" s="324"/>
      <c r="UBH45" s="321"/>
      <c r="UBI45" s="320"/>
      <c r="UBJ45" s="321"/>
      <c r="UBK45" s="173"/>
      <c r="UBL45" s="170"/>
      <c r="UBM45" s="170"/>
      <c r="UBN45" s="173"/>
      <c r="UBO45" s="324"/>
      <c r="UBP45" s="321"/>
      <c r="UBQ45" s="320"/>
      <c r="UBR45" s="321"/>
      <c r="UBS45" s="173"/>
      <c r="UBT45" s="170"/>
      <c r="UBU45" s="170"/>
      <c r="UBV45" s="173"/>
      <c r="UBW45" s="324"/>
      <c r="UBX45" s="321"/>
      <c r="UBY45" s="320"/>
      <c r="UBZ45" s="321"/>
      <c r="UCA45" s="173"/>
      <c r="UCB45" s="170"/>
      <c r="UCC45" s="170"/>
      <c r="UCD45" s="173"/>
      <c r="UCE45" s="324"/>
      <c r="UCF45" s="321"/>
      <c r="UCG45" s="320"/>
      <c r="UCH45" s="321"/>
      <c r="UCI45" s="173"/>
      <c r="UCJ45" s="170"/>
      <c r="UCK45" s="170"/>
      <c r="UCL45" s="173"/>
      <c r="UCM45" s="324"/>
      <c r="UCN45" s="321"/>
      <c r="UCO45" s="320"/>
      <c r="UCP45" s="321"/>
      <c r="UCQ45" s="173"/>
      <c r="UCR45" s="170"/>
      <c r="UCS45" s="170"/>
      <c r="UCT45" s="173"/>
      <c r="UCU45" s="324"/>
      <c r="UCV45" s="321"/>
      <c r="UCW45" s="320"/>
      <c r="UCX45" s="321"/>
      <c r="UCY45" s="173"/>
      <c r="UCZ45" s="170"/>
      <c r="UDA45" s="170"/>
      <c r="UDB45" s="173"/>
      <c r="UDC45" s="324"/>
      <c r="UDD45" s="321"/>
      <c r="UDE45" s="320"/>
      <c r="UDF45" s="321"/>
      <c r="UDG45" s="173"/>
      <c r="UDH45" s="170"/>
      <c r="UDI45" s="170"/>
      <c r="UDJ45" s="173"/>
      <c r="UDK45" s="324"/>
      <c r="UDL45" s="321"/>
      <c r="UDM45" s="320"/>
      <c r="UDN45" s="321"/>
      <c r="UDO45" s="173"/>
      <c r="UDP45" s="170"/>
      <c r="UDQ45" s="170"/>
      <c r="UDR45" s="173"/>
      <c r="UDS45" s="324"/>
      <c r="UDT45" s="321"/>
      <c r="UDU45" s="320"/>
      <c r="UDV45" s="321"/>
      <c r="UDW45" s="173"/>
      <c r="UDX45" s="170"/>
      <c r="UDY45" s="170"/>
      <c r="UDZ45" s="173"/>
      <c r="UEA45" s="324"/>
      <c r="UEB45" s="321"/>
      <c r="UEC45" s="320"/>
      <c r="UED45" s="321"/>
      <c r="UEE45" s="173"/>
      <c r="UEF45" s="170"/>
      <c r="UEG45" s="170"/>
      <c r="UEH45" s="173"/>
      <c r="UEI45" s="324"/>
      <c r="UEJ45" s="321"/>
      <c r="UEK45" s="320"/>
      <c r="UEL45" s="321"/>
      <c r="UEM45" s="173"/>
      <c r="UEN45" s="170"/>
      <c r="UEO45" s="170"/>
      <c r="UEP45" s="173"/>
      <c r="UEQ45" s="324"/>
      <c r="UER45" s="321"/>
      <c r="UES45" s="320"/>
      <c r="UET45" s="321"/>
      <c r="UEU45" s="173"/>
      <c r="UEV45" s="170"/>
      <c r="UEW45" s="170"/>
      <c r="UEX45" s="173"/>
      <c r="UEY45" s="324"/>
      <c r="UEZ45" s="321"/>
      <c r="UFA45" s="320"/>
      <c r="UFB45" s="321"/>
      <c r="UFC45" s="173"/>
      <c r="UFD45" s="170"/>
      <c r="UFE45" s="170"/>
      <c r="UFF45" s="173"/>
      <c r="UFG45" s="324"/>
      <c r="UFH45" s="321"/>
      <c r="UFI45" s="320"/>
      <c r="UFJ45" s="321"/>
      <c r="UFK45" s="173"/>
      <c r="UFL45" s="170"/>
      <c r="UFM45" s="170"/>
      <c r="UFN45" s="173"/>
      <c r="UFO45" s="324"/>
      <c r="UFP45" s="321"/>
      <c r="UFQ45" s="320"/>
      <c r="UFR45" s="321"/>
      <c r="UFS45" s="173"/>
      <c r="UFT45" s="170"/>
      <c r="UFU45" s="170"/>
      <c r="UFV45" s="173"/>
      <c r="UFW45" s="324"/>
      <c r="UFX45" s="321"/>
      <c r="UFY45" s="320"/>
      <c r="UFZ45" s="321"/>
      <c r="UGA45" s="173"/>
      <c r="UGB45" s="170"/>
      <c r="UGC45" s="170"/>
      <c r="UGD45" s="173"/>
      <c r="UGE45" s="324"/>
      <c r="UGF45" s="321"/>
      <c r="UGG45" s="320"/>
      <c r="UGH45" s="321"/>
      <c r="UGI45" s="173"/>
      <c r="UGJ45" s="170"/>
      <c r="UGK45" s="170"/>
      <c r="UGL45" s="173"/>
      <c r="UGM45" s="324"/>
      <c r="UGN45" s="321"/>
      <c r="UGO45" s="320"/>
      <c r="UGP45" s="321"/>
      <c r="UGQ45" s="173"/>
      <c r="UGR45" s="170"/>
      <c r="UGS45" s="170"/>
      <c r="UGT45" s="173"/>
      <c r="UGU45" s="324"/>
      <c r="UGV45" s="321"/>
      <c r="UGW45" s="320"/>
      <c r="UGX45" s="321"/>
      <c r="UGY45" s="173"/>
      <c r="UGZ45" s="170"/>
      <c r="UHA45" s="170"/>
      <c r="UHB45" s="173"/>
      <c r="UHC45" s="324"/>
      <c r="UHD45" s="321"/>
      <c r="UHE45" s="320"/>
      <c r="UHF45" s="321"/>
      <c r="UHG45" s="173"/>
      <c r="UHH45" s="170"/>
      <c r="UHI45" s="170"/>
      <c r="UHJ45" s="173"/>
      <c r="UHK45" s="324"/>
      <c r="UHL45" s="321"/>
      <c r="UHM45" s="320"/>
      <c r="UHN45" s="321"/>
      <c r="UHO45" s="173"/>
      <c r="UHP45" s="170"/>
      <c r="UHQ45" s="170"/>
      <c r="UHR45" s="173"/>
      <c r="UHS45" s="324"/>
      <c r="UHT45" s="321"/>
      <c r="UHU45" s="320"/>
      <c r="UHV45" s="321"/>
      <c r="UHW45" s="173"/>
      <c r="UHX45" s="170"/>
      <c r="UHY45" s="170"/>
      <c r="UHZ45" s="173"/>
      <c r="UIA45" s="324"/>
      <c r="UIB45" s="321"/>
      <c r="UIC45" s="320"/>
      <c r="UID45" s="321"/>
      <c r="UIE45" s="173"/>
      <c r="UIF45" s="170"/>
      <c r="UIG45" s="170"/>
      <c r="UIH45" s="173"/>
      <c r="UII45" s="324"/>
      <c r="UIJ45" s="321"/>
      <c r="UIK45" s="320"/>
      <c r="UIL45" s="321"/>
      <c r="UIM45" s="173"/>
      <c r="UIN45" s="170"/>
      <c r="UIO45" s="170"/>
      <c r="UIP45" s="173"/>
      <c r="UIQ45" s="324"/>
      <c r="UIR45" s="321"/>
      <c r="UIS45" s="320"/>
      <c r="UIT45" s="321"/>
      <c r="UIU45" s="173"/>
      <c r="UIV45" s="170"/>
      <c r="UIW45" s="170"/>
      <c r="UIX45" s="173"/>
      <c r="UIY45" s="324"/>
      <c r="UIZ45" s="321"/>
      <c r="UJA45" s="320"/>
      <c r="UJB45" s="321"/>
      <c r="UJC45" s="173"/>
      <c r="UJD45" s="170"/>
      <c r="UJE45" s="170"/>
      <c r="UJF45" s="173"/>
      <c r="UJG45" s="324"/>
      <c r="UJH45" s="321"/>
      <c r="UJI45" s="320"/>
      <c r="UJJ45" s="321"/>
      <c r="UJK45" s="173"/>
      <c r="UJL45" s="170"/>
      <c r="UJM45" s="170"/>
      <c r="UJN45" s="173"/>
      <c r="UJO45" s="324"/>
      <c r="UJP45" s="321"/>
      <c r="UJQ45" s="320"/>
      <c r="UJR45" s="321"/>
      <c r="UJS45" s="173"/>
      <c r="UJT45" s="170"/>
      <c r="UJU45" s="170"/>
      <c r="UJV45" s="173"/>
      <c r="UJW45" s="324"/>
      <c r="UJX45" s="321"/>
      <c r="UJY45" s="320"/>
      <c r="UJZ45" s="321"/>
      <c r="UKA45" s="173"/>
      <c r="UKB45" s="170"/>
      <c r="UKC45" s="170"/>
      <c r="UKD45" s="173"/>
      <c r="UKE45" s="324"/>
      <c r="UKF45" s="321"/>
      <c r="UKG45" s="320"/>
      <c r="UKH45" s="321"/>
      <c r="UKI45" s="173"/>
      <c r="UKJ45" s="170"/>
      <c r="UKK45" s="170"/>
      <c r="UKL45" s="173"/>
      <c r="UKM45" s="324"/>
      <c r="UKN45" s="321"/>
      <c r="UKO45" s="320"/>
      <c r="UKP45" s="321"/>
      <c r="UKQ45" s="173"/>
      <c r="UKR45" s="170"/>
      <c r="UKS45" s="170"/>
      <c r="UKT45" s="173"/>
      <c r="UKU45" s="324"/>
      <c r="UKV45" s="321"/>
      <c r="UKW45" s="320"/>
      <c r="UKX45" s="321"/>
      <c r="UKY45" s="173"/>
      <c r="UKZ45" s="170"/>
      <c r="ULA45" s="170"/>
      <c r="ULB45" s="173"/>
      <c r="ULC45" s="324"/>
      <c r="ULD45" s="321"/>
      <c r="ULE45" s="320"/>
      <c r="ULF45" s="321"/>
      <c r="ULG45" s="173"/>
      <c r="ULH45" s="170"/>
      <c r="ULI45" s="170"/>
      <c r="ULJ45" s="173"/>
      <c r="ULK45" s="324"/>
      <c r="ULL45" s="321"/>
      <c r="ULM45" s="320"/>
      <c r="ULN45" s="321"/>
      <c r="ULO45" s="173"/>
      <c r="ULP45" s="170"/>
      <c r="ULQ45" s="170"/>
      <c r="ULR45" s="173"/>
      <c r="ULS45" s="324"/>
      <c r="ULT45" s="321"/>
      <c r="ULU45" s="320"/>
      <c r="ULV45" s="321"/>
      <c r="ULW45" s="173"/>
      <c r="ULX45" s="170"/>
      <c r="ULY45" s="170"/>
      <c r="ULZ45" s="173"/>
      <c r="UMA45" s="324"/>
      <c r="UMB45" s="321"/>
      <c r="UMC45" s="320"/>
      <c r="UMD45" s="321"/>
      <c r="UME45" s="173"/>
      <c r="UMF45" s="170"/>
      <c r="UMG45" s="170"/>
      <c r="UMH45" s="173"/>
      <c r="UMI45" s="324"/>
      <c r="UMJ45" s="321"/>
      <c r="UMK45" s="320"/>
      <c r="UML45" s="321"/>
      <c r="UMM45" s="173"/>
      <c r="UMN45" s="170"/>
      <c r="UMO45" s="170"/>
      <c r="UMP45" s="173"/>
      <c r="UMQ45" s="324"/>
      <c r="UMR45" s="321"/>
      <c r="UMS45" s="320"/>
      <c r="UMT45" s="321"/>
      <c r="UMU45" s="173"/>
      <c r="UMV45" s="170"/>
      <c r="UMW45" s="170"/>
      <c r="UMX45" s="173"/>
      <c r="UMY45" s="324"/>
      <c r="UMZ45" s="321"/>
      <c r="UNA45" s="320"/>
      <c r="UNB45" s="321"/>
      <c r="UNC45" s="173"/>
      <c r="UND45" s="170"/>
      <c r="UNE45" s="170"/>
      <c r="UNF45" s="173"/>
      <c r="UNG45" s="324"/>
      <c r="UNH45" s="321"/>
      <c r="UNI45" s="320"/>
      <c r="UNJ45" s="321"/>
      <c r="UNK45" s="173"/>
      <c r="UNL45" s="170"/>
      <c r="UNM45" s="170"/>
      <c r="UNN45" s="173"/>
      <c r="UNO45" s="324"/>
      <c r="UNP45" s="321"/>
      <c r="UNQ45" s="320"/>
      <c r="UNR45" s="321"/>
      <c r="UNS45" s="173"/>
      <c r="UNT45" s="170"/>
      <c r="UNU45" s="170"/>
      <c r="UNV45" s="173"/>
      <c r="UNW45" s="324"/>
      <c r="UNX45" s="321"/>
      <c r="UNY45" s="320"/>
      <c r="UNZ45" s="321"/>
      <c r="UOA45" s="173"/>
      <c r="UOB45" s="170"/>
      <c r="UOC45" s="170"/>
      <c r="UOD45" s="173"/>
      <c r="UOE45" s="324"/>
      <c r="UOF45" s="321"/>
      <c r="UOG45" s="320"/>
      <c r="UOH45" s="321"/>
      <c r="UOI45" s="173"/>
      <c r="UOJ45" s="170"/>
      <c r="UOK45" s="170"/>
      <c r="UOL45" s="173"/>
      <c r="UOM45" s="324"/>
      <c r="UON45" s="321"/>
      <c r="UOO45" s="320"/>
      <c r="UOP45" s="321"/>
      <c r="UOQ45" s="173"/>
      <c r="UOR45" s="170"/>
      <c r="UOS45" s="170"/>
      <c r="UOT45" s="173"/>
      <c r="UOU45" s="324"/>
      <c r="UOV45" s="321"/>
      <c r="UOW45" s="320"/>
      <c r="UOX45" s="321"/>
      <c r="UOY45" s="173"/>
      <c r="UOZ45" s="170"/>
      <c r="UPA45" s="170"/>
      <c r="UPB45" s="173"/>
      <c r="UPC45" s="324"/>
      <c r="UPD45" s="321"/>
      <c r="UPE45" s="320"/>
      <c r="UPF45" s="321"/>
      <c r="UPG45" s="173"/>
      <c r="UPH45" s="170"/>
      <c r="UPI45" s="170"/>
      <c r="UPJ45" s="173"/>
      <c r="UPK45" s="324"/>
      <c r="UPL45" s="321"/>
      <c r="UPM45" s="320"/>
      <c r="UPN45" s="321"/>
      <c r="UPO45" s="173"/>
      <c r="UPP45" s="170"/>
      <c r="UPQ45" s="170"/>
      <c r="UPR45" s="173"/>
      <c r="UPS45" s="324"/>
      <c r="UPT45" s="321"/>
      <c r="UPU45" s="320"/>
      <c r="UPV45" s="321"/>
      <c r="UPW45" s="173"/>
      <c r="UPX45" s="170"/>
      <c r="UPY45" s="170"/>
      <c r="UPZ45" s="173"/>
      <c r="UQA45" s="324"/>
      <c r="UQB45" s="321"/>
      <c r="UQC45" s="320"/>
      <c r="UQD45" s="321"/>
      <c r="UQE45" s="173"/>
      <c r="UQF45" s="170"/>
      <c r="UQG45" s="170"/>
      <c r="UQH45" s="173"/>
      <c r="UQI45" s="324"/>
      <c r="UQJ45" s="321"/>
      <c r="UQK45" s="320"/>
      <c r="UQL45" s="321"/>
      <c r="UQM45" s="173"/>
      <c r="UQN45" s="170"/>
      <c r="UQO45" s="170"/>
      <c r="UQP45" s="173"/>
      <c r="UQQ45" s="324"/>
      <c r="UQR45" s="321"/>
      <c r="UQS45" s="320"/>
      <c r="UQT45" s="321"/>
      <c r="UQU45" s="173"/>
      <c r="UQV45" s="170"/>
      <c r="UQW45" s="170"/>
      <c r="UQX45" s="173"/>
      <c r="UQY45" s="324"/>
      <c r="UQZ45" s="321"/>
      <c r="URA45" s="320"/>
      <c r="URB45" s="321"/>
      <c r="URC45" s="173"/>
      <c r="URD45" s="170"/>
      <c r="URE45" s="170"/>
      <c r="URF45" s="173"/>
      <c r="URG45" s="324"/>
      <c r="URH45" s="321"/>
      <c r="URI45" s="320"/>
      <c r="URJ45" s="321"/>
      <c r="URK45" s="173"/>
      <c r="URL45" s="170"/>
      <c r="URM45" s="170"/>
      <c r="URN45" s="173"/>
      <c r="URO45" s="324"/>
      <c r="URP45" s="321"/>
      <c r="URQ45" s="320"/>
      <c r="URR45" s="321"/>
      <c r="URS45" s="173"/>
      <c r="URT45" s="170"/>
      <c r="URU45" s="170"/>
      <c r="URV45" s="173"/>
      <c r="URW45" s="324"/>
      <c r="URX45" s="321"/>
      <c r="URY45" s="320"/>
      <c r="URZ45" s="321"/>
      <c r="USA45" s="173"/>
      <c r="USB45" s="170"/>
      <c r="USC45" s="170"/>
      <c r="USD45" s="173"/>
      <c r="USE45" s="324"/>
      <c r="USF45" s="321"/>
      <c r="USG45" s="320"/>
      <c r="USH45" s="321"/>
      <c r="USI45" s="173"/>
      <c r="USJ45" s="170"/>
      <c r="USK45" s="170"/>
      <c r="USL45" s="173"/>
      <c r="USM45" s="324"/>
      <c r="USN45" s="321"/>
      <c r="USO45" s="320"/>
      <c r="USP45" s="321"/>
      <c r="USQ45" s="173"/>
      <c r="USR45" s="170"/>
      <c r="USS45" s="170"/>
      <c r="UST45" s="173"/>
      <c r="USU45" s="324"/>
      <c r="USV45" s="321"/>
      <c r="USW45" s="320"/>
      <c r="USX45" s="321"/>
      <c r="USY45" s="173"/>
      <c r="USZ45" s="170"/>
      <c r="UTA45" s="170"/>
      <c r="UTB45" s="173"/>
      <c r="UTC45" s="324"/>
      <c r="UTD45" s="321"/>
      <c r="UTE45" s="320"/>
      <c r="UTF45" s="321"/>
      <c r="UTG45" s="173"/>
      <c r="UTH45" s="170"/>
      <c r="UTI45" s="170"/>
      <c r="UTJ45" s="173"/>
      <c r="UTK45" s="324"/>
      <c r="UTL45" s="321"/>
      <c r="UTM45" s="320"/>
      <c r="UTN45" s="321"/>
      <c r="UTO45" s="173"/>
      <c r="UTP45" s="170"/>
      <c r="UTQ45" s="170"/>
      <c r="UTR45" s="173"/>
      <c r="UTS45" s="324"/>
      <c r="UTT45" s="321"/>
      <c r="UTU45" s="320"/>
      <c r="UTV45" s="321"/>
      <c r="UTW45" s="173"/>
      <c r="UTX45" s="170"/>
      <c r="UTY45" s="170"/>
      <c r="UTZ45" s="173"/>
      <c r="UUA45" s="324"/>
      <c r="UUB45" s="321"/>
      <c r="UUC45" s="320"/>
      <c r="UUD45" s="321"/>
      <c r="UUE45" s="173"/>
      <c r="UUF45" s="170"/>
      <c r="UUG45" s="170"/>
      <c r="UUH45" s="173"/>
      <c r="UUI45" s="324"/>
      <c r="UUJ45" s="321"/>
      <c r="UUK45" s="320"/>
      <c r="UUL45" s="321"/>
      <c r="UUM45" s="173"/>
      <c r="UUN45" s="170"/>
      <c r="UUO45" s="170"/>
      <c r="UUP45" s="173"/>
      <c r="UUQ45" s="324"/>
      <c r="UUR45" s="321"/>
      <c r="UUS45" s="320"/>
      <c r="UUT45" s="321"/>
      <c r="UUU45" s="173"/>
      <c r="UUV45" s="170"/>
      <c r="UUW45" s="170"/>
      <c r="UUX45" s="173"/>
      <c r="UUY45" s="324"/>
      <c r="UUZ45" s="321"/>
      <c r="UVA45" s="320"/>
      <c r="UVB45" s="321"/>
      <c r="UVC45" s="173"/>
      <c r="UVD45" s="170"/>
      <c r="UVE45" s="170"/>
      <c r="UVF45" s="173"/>
      <c r="UVG45" s="324"/>
      <c r="UVH45" s="321"/>
      <c r="UVI45" s="320"/>
      <c r="UVJ45" s="321"/>
      <c r="UVK45" s="173"/>
      <c r="UVL45" s="170"/>
      <c r="UVM45" s="170"/>
      <c r="UVN45" s="173"/>
      <c r="UVO45" s="324"/>
      <c r="UVP45" s="321"/>
      <c r="UVQ45" s="320"/>
      <c r="UVR45" s="321"/>
      <c r="UVS45" s="173"/>
      <c r="UVT45" s="170"/>
      <c r="UVU45" s="170"/>
      <c r="UVV45" s="173"/>
      <c r="UVW45" s="324"/>
      <c r="UVX45" s="321"/>
      <c r="UVY45" s="320"/>
      <c r="UVZ45" s="321"/>
      <c r="UWA45" s="173"/>
      <c r="UWB45" s="170"/>
      <c r="UWC45" s="170"/>
      <c r="UWD45" s="173"/>
      <c r="UWE45" s="324"/>
      <c r="UWF45" s="321"/>
      <c r="UWG45" s="320"/>
      <c r="UWH45" s="321"/>
      <c r="UWI45" s="173"/>
      <c r="UWJ45" s="170"/>
      <c r="UWK45" s="170"/>
      <c r="UWL45" s="173"/>
      <c r="UWM45" s="324"/>
      <c r="UWN45" s="321"/>
      <c r="UWO45" s="320"/>
      <c r="UWP45" s="321"/>
      <c r="UWQ45" s="173"/>
      <c r="UWR45" s="170"/>
      <c r="UWS45" s="170"/>
      <c r="UWT45" s="173"/>
      <c r="UWU45" s="324"/>
      <c r="UWV45" s="321"/>
      <c r="UWW45" s="320"/>
      <c r="UWX45" s="321"/>
      <c r="UWY45" s="173"/>
      <c r="UWZ45" s="170"/>
      <c r="UXA45" s="170"/>
      <c r="UXB45" s="173"/>
      <c r="UXC45" s="324"/>
      <c r="UXD45" s="321"/>
      <c r="UXE45" s="320"/>
      <c r="UXF45" s="321"/>
      <c r="UXG45" s="173"/>
      <c r="UXH45" s="170"/>
      <c r="UXI45" s="170"/>
      <c r="UXJ45" s="173"/>
      <c r="UXK45" s="324"/>
      <c r="UXL45" s="321"/>
      <c r="UXM45" s="320"/>
      <c r="UXN45" s="321"/>
      <c r="UXO45" s="173"/>
      <c r="UXP45" s="170"/>
      <c r="UXQ45" s="170"/>
      <c r="UXR45" s="173"/>
      <c r="UXS45" s="324"/>
      <c r="UXT45" s="321"/>
      <c r="UXU45" s="320"/>
      <c r="UXV45" s="321"/>
      <c r="UXW45" s="173"/>
      <c r="UXX45" s="170"/>
      <c r="UXY45" s="170"/>
      <c r="UXZ45" s="173"/>
      <c r="UYA45" s="324"/>
      <c r="UYB45" s="321"/>
      <c r="UYC45" s="320"/>
      <c r="UYD45" s="321"/>
      <c r="UYE45" s="173"/>
      <c r="UYF45" s="170"/>
      <c r="UYG45" s="170"/>
      <c r="UYH45" s="173"/>
      <c r="UYI45" s="324"/>
      <c r="UYJ45" s="321"/>
      <c r="UYK45" s="320"/>
      <c r="UYL45" s="321"/>
      <c r="UYM45" s="173"/>
      <c r="UYN45" s="170"/>
      <c r="UYO45" s="170"/>
      <c r="UYP45" s="173"/>
      <c r="UYQ45" s="324"/>
      <c r="UYR45" s="321"/>
      <c r="UYS45" s="320"/>
      <c r="UYT45" s="321"/>
      <c r="UYU45" s="173"/>
      <c r="UYV45" s="170"/>
      <c r="UYW45" s="170"/>
      <c r="UYX45" s="173"/>
      <c r="UYY45" s="324"/>
      <c r="UYZ45" s="321"/>
      <c r="UZA45" s="320"/>
      <c r="UZB45" s="321"/>
      <c r="UZC45" s="173"/>
      <c r="UZD45" s="170"/>
      <c r="UZE45" s="170"/>
      <c r="UZF45" s="173"/>
      <c r="UZG45" s="324"/>
      <c r="UZH45" s="321"/>
      <c r="UZI45" s="320"/>
      <c r="UZJ45" s="321"/>
      <c r="UZK45" s="173"/>
      <c r="UZL45" s="170"/>
      <c r="UZM45" s="170"/>
      <c r="UZN45" s="173"/>
      <c r="UZO45" s="324"/>
      <c r="UZP45" s="321"/>
      <c r="UZQ45" s="320"/>
      <c r="UZR45" s="321"/>
      <c r="UZS45" s="173"/>
      <c r="UZT45" s="170"/>
      <c r="UZU45" s="170"/>
      <c r="UZV45" s="173"/>
      <c r="UZW45" s="324"/>
      <c r="UZX45" s="321"/>
      <c r="UZY45" s="320"/>
      <c r="UZZ45" s="321"/>
      <c r="VAA45" s="173"/>
      <c r="VAB45" s="170"/>
      <c r="VAC45" s="170"/>
      <c r="VAD45" s="173"/>
      <c r="VAE45" s="324"/>
      <c r="VAF45" s="321"/>
      <c r="VAG45" s="320"/>
      <c r="VAH45" s="321"/>
      <c r="VAI45" s="173"/>
      <c r="VAJ45" s="170"/>
      <c r="VAK45" s="170"/>
      <c r="VAL45" s="173"/>
      <c r="VAM45" s="324"/>
      <c r="VAN45" s="321"/>
      <c r="VAO45" s="320"/>
      <c r="VAP45" s="321"/>
      <c r="VAQ45" s="173"/>
      <c r="VAR45" s="170"/>
      <c r="VAS45" s="170"/>
      <c r="VAT45" s="173"/>
      <c r="VAU45" s="324"/>
      <c r="VAV45" s="321"/>
      <c r="VAW45" s="320"/>
      <c r="VAX45" s="321"/>
      <c r="VAY45" s="173"/>
      <c r="VAZ45" s="170"/>
      <c r="VBA45" s="170"/>
      <c r="VBB45" s="173"/>
      <c r="VBC45" s="324"/>
      <c r="VBD45" s="321"/>
      <c r="VBE45" s="320"/>
      <c r="VBF45" s="321"/>
      <c r="VBG45" s="173"/>
      <c r="VBH45" s="170"/>
      <c r="VBI45" s="170"/>
      <c r="VBJ45" s="173"/>
      <c r="VBK45" s="324"/>
      <c r="VBL45" s="321"/>
      <c r="VBM45" s="320"/>
      <c r="VBN45" s="321"/>
      <c r="VBO45" s="173"/>
      <c r="VBP45" s="170"/>
      <c r="VBQ45" s="170"/>
      <c r="VBR45" s="173"/>
      <c r="VBS45" s="324"/>
      <c r="VBT45" s="321"/>
      <c r="VBU45" s="320"/>
      <c r="VBV45" s="321"/>
      <c r="VBW45" s="173"/>
      <c r="VBX45" s="170"/>
      <c r="VBY45" s="170"/>
      <c r="VBZ45" s="173"/>
      <c r="VCA45" s="324"/>
      <c r="VCB45" s="321"/>
      <c r="VCC45" s="320"/>
      <c r="VCD45" s="321"/>
      <c r="VCE45" s="173"/>
      <c r="VCF45" s="170"/>
      <c r="VCG45" s="170"/>
      <c r="VCH45" s="173"/>
      <c r="VCI45" s="324"/>
      <c r="VCJ45" s="321"/>
      <c r="VCK45" s="320"/>
      <c r="VCL45" s="321"/>
      <c r="VCM45" s="173"/>
      <c r="VCN45" s="170"/>
      <c r="VCO45" s="170"/>
      <c r="VCP45" s="173"/>
      <c r="VCQ45" s="324"/>
      <c r="VCR45" s="321"/>
      <c r="VCS45" s="320"/>
      <c r="VCT45" s="321"/>
      <c r="VCU45" s="173"/>
      <c r="VCV45" s="170"/>
      <c r="VCW45" s="170"/>
      <c r="VCX45" s="173"/>
      <c r="VCY45" s="324"/>
      <c r="VCZ45" s="321"/>
      <c r="VDA45" s="320"/>
      <c r="VDB45" s="321"/>
      <c r="VDC45" s="173"/>
      <c r="VDD45" s="170"/>
      <c r="VDE45" s="170"/>
      <c r="VDF45" s="173"/>
      <c r="VDG45" s="324"/>
      <c r="VDH45" s="321"/>
      <c r="VDI45" s="320"/>
      <c r="VDJ45" s="321"/>
      <c r="VDK45" s="173"/>
      <c r="VDL45" s="170"/>
      <c r="VDM45" s="170"/>
      <c r="VDN45" s="173"/>
      <c r="VDO45" s="324"/>
      <c r="VDP45" s="321"/>
      <c r="VDQ45" s="320"/>
      <c r="VDR45" s="321"/>
      <c r="VDS45" s="173"/>
      <c r="VDT45" s="170"/>
      <c r="VDU45" s="170"/>
      <c r="VDV45" s="173"/>
      <c r="VDW45" s="324"/>
      <c r="VDX45" s="321"/>
      <c r="VDY45" s="320"/>
      <c r="VDZ45" s="321"/>
      <c r="VEA45" s="173"/>
      <c r="VEB45" s="170"/>
      <c r="VEC45" s="170"/>
      <c r="VED45" s="173"/>
      <c r="VEE45" s="324"/>
      <c r="VEF45" s="321"/>
      <c r="VEG45" s="320"/>
      <c r="VEH45" s="321"/>
      <c r="VEI45" s="173"/>
      <c r="VEJ45" s="170"/>
      <c r="VEK45" s="170"/>
      <c r="VEL45" s="173"/>
      <c r="VEM45" s="324"/>
      <c r="VEN45" s="321"/>
      <c r="VEO45" s="320"/>
      <c r="VEP45" s="321"/>
      <c r="VEQ45" s="173"/>
      <c r="VER45" s="170"/>
      <c r="VES45" s="170"/>
      <c r="VET45" s="173"/>
      <c r="VEU45" s="324"/>
      <c r="VEV45" s="321"/>
      <c r="VEW45" s="320"/>
      <c r="VEX45" s="321"/>
      <c r="VEY45" s="173"/>
      <c r="VEZ45" s="170"/>
      <c r="VFA45" s="170"/>
      <c r="VFB45" s="173"/>
      <c r="VFC45" s="324"/>
      <c r="VFD45" s="321"/>
      <c r="VFE45" s="320"/>
      <c r="VFF45" s="321"/>
      <c r="VFG45" s="173"/>
      <c r="VFH45" s="170"/>
      <c r="VFI45" s="170"/>
      <c r="VFJ45" s="173"/>
      <c r="VFK45" s="324"/>
      <c r="VFL45" s="321"/>
      <c r="VFM45" s="320"/>
      <c r="VFN45" s="321"/>
      <c r="VFO45" s="173"/>
      <c r="VFP45" s="170"/>
      <c r="VFQ45" s="170"/>
      <c r="VFR45" s="173"/>
      <c r="VFS45" s="324"/>
      <c r="VFT45" s="321"/>
      <c r="VFU45" s="320"/>
      <c r="VFV45" s="321"/>
      <c r="VFW45" s="173"/>
      <c r="VFX45" s="170"/>
      <c r="VFY45" s="170"/>
      <c r="VFZ45" s="173"/>
      <c r="VGA45" s="324"/>
      <c r="VGB45" s="321"/>
      <c r="VGC45" s="320"/>
      <c r="VGD45" s="321"/>
      <c r="VGE45" s="173"/>
      <c r="VGF45" s="170"/>
      <c r="VGG45" s="170"/>
      <c r="VGH45" s="173"/>
      <c r="VGI45" s="324"/>
      <c r="VGJ45" s="321"/>
      <c r="VGK45" s="320"/>
      <c r="VGL45" s="321"/>
      <c r="VGM45" s="173"/>
      <c r="VGN45" s="170"/>
      <c r="VGO45" s="170"/>
      <c r="VGP45" s="173"/>
      <c r="VGQ45" s="324"/>
      <c r="VGR45" s="321"/>
      <c r="VGS45" s="320"/>
      <c r="VGT45" s="321"/>
      <c r="VGU45" s="173"/>
      <c r="VGV45" s="170"/>
      <c r="VGW45" s="170"/>
      <c r="VGX45" s="173"/>
      <c r="VGY45" s="324"/>
      <c r="VGZ45" s="321"/>
      <c r="VHA45" s="320"/>
      <c r="VHB45" s="321"/>
      <c r="VHC45" s="173"/>
      <c r="VHD45" s="170"/>
      <c r="VHE45" s="170"/>
      <c r="VHF45" s="173"/>
      <c r="VHG45" s="324"/>
      <c r="VHH45" s="321"/>
      <c r="VHI45" s="320"/>
      <c r="VHJ45" s="321"/>
      <c r="VHK45" s="173"/>
      <c r="VHL45" s="170"/>
      <c r="VHM45" s="170"/>
      <c r="VHN45" s="173"/>
      <c r="VHO45" s="324"/>
      <c r="VHP45" s="321"/>
      <c r="VHQ45" s="320"/>
      <c r="VHR45" s="321"/>
      <c r="VHS45" s="173"/>
      <c r="VHT45" s="170"/>
      <c r="VHU45" s="170"/>
      <c r="VHV45" s="173"/>
      <c r="VHW45" s="324"/>
      <c r="VHX45" s="321"/>
      <c r="VHY45" s="320"/>
      <c r="VHZ45" s="321"/>
      <c r="VIA45" s="173"/>
      <c r="VIB45" s="170"/>
      <c r="VIC45" s="170"/>
      <c r="VID45" s="173"/>
      <c r="VIE45" s="324"/>
      <c r="VIF45" s="321"/>
      <c r="VIG45" s="320"/>
      <c r="VIH45" s="321"/>
      <c r="VII45" s="173"/>
      <c r="VIJ45" s="170"/>
      <c r="VIK45" s="170"/>
      <c r="VIL45" s="173"/>
      <c r="VIM45" s="324"/>
      <c r="VIN45" s="321"/>
      <c r="VIO45" s="320"/>
      <c r="VIP45" s="321"/>
      <c r="VIQ45" s="173"/>
      <c r="VIR45" s="170"/>
      <c r="VIS45" s="170"/>
      <c r="VIT45" s="173"/>
      <c r="VIU45" s="324"/>
      <c r="VIV45" s="321"/>
      <c r="VIW45" s="320"/>
      <c r="VIX45" s="321"/>
      <c r="VIY45" s="173"/>
      <c r="VIZ45" s="170"/>
      <c r="VJA45" s="170"/>
      <c r="VJB45" s="173"/>
      <c r="VJC45" s="324"/>
      <c r="VJD45" s="321"/>
      <c r="VJE45" s="320"/>
      <c r="VJF45" s="321"/>
      <c r="VJG45" s="173"/>
      <c r="VJH45" s="170"/>
      <c r="VJI45" s="170"/>
      <c r="VJJ45" s="173"/>
      <c r="VJK45" s="324"/>
      <c r="VJL45" s="321"/>
      <c r="VJM45" s="320"/>
      <c r="VJN45" s="321"/>
      <c r="VJO45" s="173"/>
      <c r="VJP45" s="170"/>
      <c r="VJQ45" s="170"/>
      <c r="VJR45" s="173"/>
      <c r="VJS45" s="324"/>
      <c r="VJT45" s="321"/>
      <c r="VJU45" s="320"/>
      <c r="VJV45" s="321"/>
      <c r="VJW45" s="173"/>
      <c r="VJX45" s="170"/>
      <c r="VJY45" s="170"/>
      <c r="VJZ45" s="173"/>
      <c r="VKA45" s="324"/>
      <c r="VKB45" s="321"/>
      <c r="VKC45" s="320"/>
      <c r="VKD45" s="321"/>
      <c r="VKE45" s="173"/>
      <c r="VKF45" s="170"/>
      <c r="VKG45" s="170"/>
      <c r="VKH45" s="173"/>
      <c r="VKI45" s="324"/>
      <c r="VKJ45" s="321"/>
      <c r="VKK45" s="320"/>
      <c r="VKL45" s="321"/>
      <c r="VKM45" s="173"/>
      <c r="VKN45" s="170"/>
      <c r="VKO45" s="170"/>
      <c r="VKP45" s="173"/>
      <c r="VKQ45" s="324"/>
      <c r="VKR45" s="321"/>
      <c r="VKS45" s="320"/>
      <c r="VKT45" s="321"/>
      <c r="VKU45" s="173"/>
      <c r="VKV45" s="170"/>
      <c r="VKW45" s="170"/>
      <c r="VKX45" s="173"/>
      <c r="VKY45" s="324"/>
      <c r="VKZ45" s="321"/>
      <c r="VLA45" s="320"/>
      <c r="VLB45" s="321"/>
      <c r="VLC45" s="173"/>
      <c r="VLD45" s="170"/>
      <c r="VLE45" s="170"/>
      <c r="VLF45" s="173"/>
      <c r="VLG45" s="324"/>
      <c r="VLH45" s="321"/>
      <c r="VLI45" s="320"/>
      <c r="VLJ45" s="321"/>
      <c r="VLK45" s="173"/>
      <c r="VLL45" s="170"/>
      <c r="VLM45" s="170"/>
      <c r="VLN45" s="173"/>
      <c r="VLO45" s="324"/>
      <c r="VLP45" s="321"/>
      <c r="VLQ45" s="320"/>
      <c r="VLR45" s="321"/>
      <c r="VLS45" s="173"/>
      <c r="VLT45" s="170"/>
      <c r="VLU45" s="170"/>
      <c r="VLV45" s="173"/>
      <c r="VLW45" s="324"/>
      <c r="VLX45" s="321"/>
      <c r="VLY45" s="320"/>
      <c r="VLZ45" s="321"/>
      <c r="VMA45" s="173"/>
      <c r="VMB45" s="170"/>
      <c r="VMC45" s="170"/>
      <c r="VMD45" s="173"/>
      <c r="VME45" s="324"/>
      <c r="VMF45" s="321"/>
      <c r="VMG45" s="320"/>
      <c r="VMH45" s="321"/>
      <c r="VMI45" s="173"/>
      <c r="VMJ45" s="170"/>
      <c r="VMK45" s="170"/>
      <c r="VML45" s="173"/>
      <c r="VMM45" s="324"/>
      <c r="VMN45" s="321"/>
      <c r="VMO45" s="320"/>
      <c r="VMP45" s="321"/>
      <c r="VMQ45" s="173"/>
      <c r="VMR45" s="170"/>
      <c r="VMS45" s="170"/>
      <c r="VMT45" s="173"/>
      <c r="VMU45" s="324"/>
      <c r="VMV45" s="321"/>
      <c r="VMW45" s="320"/>
      <c r="VMX45" s="321"/>
      <c r="VMY45" s="173"/>
      <c r="VMZ45" s="170"/>
      <c r="VNA45" s="170"/>
      <c r="VNB45" s="173"/>
      <c r="VNC45" s="324"/>
      <c r="VND45" s="321"/>
      <c r="VNE45" s="320"/>
      <c r="VNF45" s="321"/>
      <c r="VNG45" s="173"/>
      <c r="VNH45" s="170"/>
      <c r="VNI45" s="170"/>
      <c r="VNJ45" s="173"/>
      <c r="VNK45" s="324"/>
      <c r="VNL45" s="321"/>
      <c r="VNM45" s="320"/>
      <c r="VNN45" s="321"/>
      <c r="VNO45" s="173"/>
      <c r="VNP45" s="170"/>
      <c r="VNQ45" s="170"/>
      <c r="VNR45" s="173"/>
      <c r="VNS45" s="324"/>
      <c r="VNT45" s="321"/>
      <c r="VNU45" s="320"/>
      <c r="VNV45" s="321"/>
      <c r="VNW45" s="173"/>
      <c r="VNX45" s="170"/>
      <c r="VNY45" s="170"/>
      <c r="VNZ45" s="173"/>
      <c r="VOA45" s="324"/>
      <c r="VOB45" s="321"/>
      <c r="VOC45" s="320"/>
      <c r="VOD45" s="321"/>
      <c r="VOE45" s="173"/>
      <c r="VOF45" s="170"/>
      <c r="VOG45" s="170"/>
      <c r="VOH45" s="173"/>
      <c r="VOI45" s="324"/>
      <c r="VOJ45" s="321"/>
      <c r="VOK45" s="320"/>
      <c r="VOL45" s="321"/>
      <c r="VOM45" s="173"/>
      <c r="VON45" s="170"/>
      <c r="VOO45" s="170"/>
      <c r="VOP45" s="173"/>
      <c r="VOQ45" s="324"/>
      <c r="VOR45" s="321"/>
      <c r="VOS45" s="320"/>
      <c r="VOT45" s="321"/>
      <c r="VOU45" s="173"/>
      <c r="VOV45" s="170"/>
      <c r="VOW45" s="170"/>
      <c r="VOX45" s="173"/>
      <c r="VOY45" s="324"/>
      <c r="VOZ45" s="321"/>
      <c r="VPA45" s="320"/>
      <c r="VPB45" s="321"/>
      <c r="VPC45" s="173"/>
      <c r="VPD45" s="170"/>
      <c r="VPE45" s="170"/>
      <c r="VPF45" s="173"/>
      <c r="VPG45" s="324"/>
      <c r="VPH45" s="321"/>
      <c r="VPI45" s="320"/>
      <c r="VPJ45" s="321"/>
      <c r="VPK45" s="173"/>
      <c r="VPL45" s="170"/>
      <c r="VPM45" s="170"/>
      <c r="VPN45" s="173"/>
      <c r="VPO45" s="324"/>
      <c r="VPP45" s="321"/>
      <c r="VPQ45" s="320"/>
      <c r="VPR45" s="321"/>
      <c r="VPS45" s="173"/>
      <c r="VPT45" s="170"/>
      <c r="VPU45" s="170"/>
      <c r="VPV45" s="173"/>
      <c r="VPW45" s="324"/>
      <c r="VPX45" s="321"/>
      <c r="VPY45" s="320"/>
      <c r="VPZ45" s="321"/>
      <c r="VQA45" s="173"/>
      <c r="VQB45" s="170"/>
      <c r="VQC45" s="170"/>
      <c r="VQD45" s="173"/>
      <c r="VQE45" s="324"/>
      <c r="VQF45" s="321"/>
      <c r="VQG45" s="320"/>
      <c r="VQH45" s="321"/>
      <c r="VQI45" s="173"/>
      <c r="VQJ45" s="170"/>
      <c r="VQK45" s="170"/>
      <c r="VQL45" s="173"/>
      <c r="VQM45" s="324"/>
      <c r="VQN45" s="321"/>
      <c r="VQO45" s="320"/>
      <c r="VQP45" s="321"/>
      <c r="VQQ45" s="173"/>
      <c r="VQR45" s="170"/>
      <c r="VQS45" s="170"/>
      <c r="VQT45" s="173"/>
      <c r="VQU45" s="324"/>
      <c r="VQV45" s="321"/>
      <c r="VQW45" s="320"/>
      <c r="VQX45" s="321"/>
      <c r="VQY45" s="173"/>
      <c r="VQZ45" s="170"/>
      <c r="VRA45" s="170"/>
      <c r="VRB45" s="173"/>
      <c r="VRC45" s="324"/>
      <c r="VRD45" s="321"/>
      <c r="VRE45" s="320"/>
      <c r="VRF45" s="321"/>
      <c r="VRG45" s="173"/>
      <c r="VRH45" s="170"/>
      <c r="VRI45" s="170"/>
      <c r="VRJ45" s="173"/>
      <c r="VRK45" s="324"/>
      <c r="VRL45" s="321"/>
      <c r="VRM45" s="320"/>
      <c r="VRN45" s="321"/>
      <c r="VRO45" s="173"/>
      <c r="VRP45" s="170"/>
      <c r="VRQ45" s="170"/>
      <c r="VRR45" s="173"/>
      <c r="VRS45" s="324"/>
      <c r="VRT45" s="321"/>
      <c r="VRU45" s="320"/>
      <c r="VRV45" s="321"/>
      <c r="VRW45" s="173"/>
      <c r="VRX45" s="170"/>
      <c r="VRY45" s="170"/>
      <c r="VRZ45" s="173"/>
      <c r="VSA45" s="324"/>
      <c r="VSB45" s="321"/>
      <c r="VSC45" s="320"/>
      <c r="VSD45" s="321"/>
      <c r="VSE45" s="173"/>
      <c r="VSF45" s="170"/>
      <c r="VSG45" s="170"/>
      <c r="VSH45" s="173"/>
      <c r="VSI45" s="324"/>
      <c r="VSJ45" s="321"/>
      <c r="VSK45" s="320"/>
      <c r="VSL45" s="321"/>
      <c r="VSM45" s="173"/>
      <c r="VSN45" s="170"/>
      <c r="VSO45" s="170"/>
      <c r="VSP45" s="173"/>
      <c r="VSQ45" s="324"/>
      <c r="VSR45" s="321"/>
      <c r="VSS45" s="320"/>
      <c r="VST45" s="321"/>
      <c r="VSU45" s="173"/>
      <c r="VSV45" s="170"/>
      <c r="VSW45" s="170"/>
      <c r="VSX45" s="173"/>
      <c r="VSY45" s="324"/>
      <c r="VSZ45" s="321"/>
      <c r="VTA45" s="320"/>
      <c r="VTB45" s="321"/>
      <c r="VTC45" s="173"/>
      <c r="VTD45" s="170"/>
      <c r="VTE45" s="170"/>
      <c r="VTF45" s="173"/>
      <c r="VTG45" s="324"/>
      <c r="VTH45" s="321"/>
      <c r="VTI45" s="320"/>
      <c r="VTJ45" s="321"/>
      <c r="VTK45" s="173"/>
      <c r="VTL45" s="170"/>
      <c r="VTM45" s="170"/>
      <c r="VTN45" s="173"/>
      <c r="VTO45" s="324"/>
      <c r="VTP45" s="321"/>
      <c r="VTQ45" s="320"/>
      <c r="VTR45" s="321"/>
      <c r="VTS45" s="173"/>
      <c r="VTT45" s="170"/>
      <c r="VTU45" s="170"/>
      <c r="VTV45" s="173"/>
      <c r="VTW45" s="324"/>
      <c r="VTX45" s="321"/>
      <c r="VTY45" s="320"/>
      <c r="VTZ45" s="321"/>
      <c r="VUA45" s="173"/>
      <c r="VUB45" s="170"/>
      <c r="VUC45" s="170"/>
      <c r="VUD45" s="173"/>
      <c r="VUE45" s="324"/>
      <c r="VUF45" s="321"/>
      <c r="VUG45" s="320"/>
      <c r="VUH45" s="321"/>
      <c r="VUI45" s="173"/>
      <c r="VUJ45" s="170"/>
      <c r="VUK45" s="170"/>
      <c r="VUL45" s="173"/>
      <c r="VUM45" s="324"/>
      <c r="VUN45" s="321"/>
      <c r="VUO45" s="320"/>
      <c r="VUP45" s="321"/>
      <c r="VUQ45" s="173"/>
      <c r="VUR45" s="170"/>
      <c r="VUS45" s="170"/>
      <c r="VUT45" s="173"/>
      <c r="VUU45" s="324"/>
      <c r="VUV45" s="321"/>
      <c r="VUW45" s="320"/>
      <c r="VUX45" s="321"/>
      <c r="VUY45" s="173"/>
      <c r="VUZ45" s="170"/>
      <c r="VVA45" s="170"/>
      <c r="VVB45" s="173"/>
      <c r="VVC45" s="324"/>
      <c r="VVD45" s="321"/>
      <c r="VVE45" s="320"/>
      <c r="VVF45" s="321"/>
      <c r="VVG45" s="173"/>
      <c r="VVH45" s="170"/>
      <c r="VVI45" s="170"/>
      <c r="VVJ45" s="173"/>
      <c r="VVK45" s="324"/>
      <c r="VVL45" s="321"/>
      <c r="VVM45" s="320"/>
      <c r="VVN45" s="321"/>
      <c r="VVO45" s="173"/>
      <c r="VVP45" s="170"/>
      <c r="VVQ45" s="170"/>
      <c r="VVR45" s="173"/>
      <c r="VVS45" s="324"/>
      <c r="VVT45" s="321"/>
      <c r="VVU45" s="320"/>
      <c r="VVV45" s="321"/>
      <c r="VVW45" s="173"/>
      <c r="VVX45" s="170"/>
      <c r="VVY45" s="170"/>
      <c r="VVZ45" s="173"/>
      <c r="VWA45" s="324"/>
      <c r="VWB45" s="321"/>
      <c r="VWC45" s="320"/>
      <c r="VWD45" s="321"/>
      <c r="VWE45" s="173"/>
      <c r="VWF45" s="170"/>
      <c r="VWG45" s="170"/>
      <c r="VWH45" s="173"/>
      <c r="VWI45" s="324"/>
      <c r="VWJ45" s="321"/>
      <c r="VWK45" s="320"/>
      <c r="VWL45" s="321"/>
      <c r="VWM45" s="173"/>
      <c r="VWN45" s="170"/>
      <c r="VWO45" s="170"/>
      <c r="VWP45" s="173"/>
      <c r="VWQ45" s="324"/>
      <c r="VWR45" s="321"/>
      <c r="VWS45" s="320"/>
      <c r="VWT45" s="321"/>
      <c r="VWU45" s="173"/>
      <c r="VWV45" s="170"/>
      <c r="VWW45" s="170"/>
      <c r="VWX45" s="173"/>
      <c r="VWY45" s="324"/>
      <c r="VWZ45" s="321"/>
      <c r="VXA45" s="320"/>
      <c r="VXB45" s="321"/>
      <c r="VXC45" s="173"/>
      <c r="VXD45" s="170"/>
      <c r="VXE45" s="170"/>
      <c r="VXF45" s="173"/>
      <c r="VXG45" s="324"/>
      <c r="VXH45" s="321"/>
      <c r="VXI45" s="320"/>
      <c r="VXJ45" s="321"/>
      <c r="VXK45" s="173"/>
      <c r="VXL45" s="170"/>
      <c r="VXM45" s="170"/>
      <c r="VXN45" s="173"/>
      <c r="VXO45" s="324"/>
      <c r="VXP45" s="321"/>
      <c r="VXQ45" s="320"/>
      <c r="VXR45" s="321"/>
      <c r="VXS45" s="173"/>
      <c r="VXT45" s="170"/>
      <c r="VXU45" s="170"/>
      <c r="VXV45" s="173"/>
      <c r="VXW45" s="324"/>
      <c r="VXX45" s="321"/>
      <c r="VXY45" s="320"/>
      <c r="VXZ45" s="321"/>
      <c r="VYA45" s="173"/>
      <c r="VYB45" s="170"/>
      <c r="VYC45" s="170"/>
      <c r="VYD45" s="173"/>
      <c r="VYE45" s="324"/>
      <c r="VYF45" s="321"/>
      <c r="VYG45" s="320"/>
      <c r="VYH45" s="321"/>
      <c r="VYI45" s="173"/>
      <c r="VYJ45" s="170"/>
      <c r="VYK45" s="170"/>
      <c r="VYL45" s="173"/>
      <c r="VYM45" s="324"/>
      <c r="VYN45" s="321"/>
      <c r="VYO45" s="320"/>
      <c r="VYP45" s="321"/>
      <c r="VYQ45" s="173"/>
      <c r="VYR45" s="170"/>
      <c r="VYS45" s="170"/>
      <c r="VYT45" s="173"/>
      <c r="VYU45" s="324"/>
      <c r="VYV45" s="321"/>
      <c r="VYW45" s="320"/>
      <c r="VYX45" s="321"/>
      <c r="VYY45" s="173"/>
      <c r="VYZ45" s="170"/>
      <c r="VZA45" s="170"/>
      <c r="VZB45" s="173"/>
      <c r="VZC45" s="324"/>
      <c r="VZD45" s="321"/>
      <c r="VZE45" s="320"/>
      <c r="VZF45" s="321"/>
      <c r="VZG45" s="173"/>
      <c r="VZH45" s="170"/>
      <c r="VZI45" s="170"/>
      <c r="VZJ45" s="173"/>
      <c r="VZK45" s="324"/>
      <c r="VZL45" s="321"/>
      <c r="VZM45" s="320"/>
      <c r="VZN45" s="321"/>
      <c r="VZO45" s="173"/>
      <c r="VZP45" s="170"/>
      <c r="VZQ45" s="170"/>
      <c r="VZR45" s="173"/>
      <c r="VZS45" s="324"/>
      <c r="VZT45" s="321"/>
      <c r="VZU45" s="320"/>
      <c r="VZV45" s="321"/>
      <c r="VZW45" s="173"/>
      <c r="VZX45" s="170"/>
      <c r="VZY45" s="170"/>
      <c r="VZZ45" s="173"/>
      <c r="WAA45" s="324"/>
      <c r="WAB45" s="321"/>
      <c r="WAC45" s="320"/>
      <c r="WAD45" s="321"/>
      <c r="WAE45" s="173"/>
      <c r="WAF45" s="170"/>
      <c r="WAG45" s="170"/>
      <c r="WAH45" s="173"/>
      <c r="WAI45" s="324"/>
      <c r="WAJ45" s="321"/>
      <c r="WAK45" s="320"/>
      <c r="WAL45" s="321"/>
      <c r="WAM45" s="173"/>
      <c r="WAN45" s="170"/>
      <c r="WAO45" s="170"/>
      <c r="WAP45" s="173"/>
      <c r="WAQ45" s="324"/>
      <c r="WAR45" s="321"/>
      <c r="WAS45" s="320"/>
      <c r="WAT45" s="321"/>
      <c r="WAU45" s="173"/>
      <c r="WAV45" s="170"/>
      <c r="WAW45" s="170"/>
      <c r="WAX45" s="173"/>
      <c r="WAY45" s="324"/>
      <c r="WAZ45" s="321"/>
      <c r="WBA45" s="320"/>
      <c r="WBB45" s="321"/>
      <c r="WBC45" s="173"/>
      <c r="WBD45" s="170"/>
      <c r="WBE45" s="170"/>
      <c r="WBF45" s="173"/>
      <c r="WBG45" s="324"/>
      <c r="WBH45" s="321"/>
      <c r="WBI45" s="320"/>
      <c r="WBJ45" s="321"/>
      <c r="WBK45" s="173"/>
      <c r="WBL45" s="170"/>
      <c r="WBM45" s="170"/>
      <c r="WBN45" s="173"/>
      <c r="WBO45" s="324"/>
      <c r="WBP45" s="321"/>
      <c r="WBQ45" s="320"/>
      <c r="WBR45" s="321"/>
      <c r="WBS45" s="173"/>
      <c r="WBT45" s="170"/>
      <c r="WBU45" s="170"/>
      <c r="WBV45" s="173"/>
      <c r="WBW45" s="324"/>
      <c r="WBX45" s="321"/>
      <c r="WBY45" s="320"/>
      <c r="WBZ45" s="321"/>
      <c r="WCA45" s="173"/>
      <c r="WCB45" s="170"/>
      <c r="WCC45" s="170"/>
      <c r="WCD45" s="173"/>
      <c r="WCE45" s="324"/>
      <c r="WCF45" s="321"/>
      <c r="WCG45" s="320"/>
      <c r="WCH45" s="321"/>
      <c r="WCI45" s="173"/>
      <c r="WCJ45" s="170"/>
      <c r="WCK45" s="170"/>
      <c r="WCL45" s="173"/>
      <c r="WCM45" s="324"/>
      <c r="WCN45" s="321"/>
      <c r="WCO45" s="320"/>
      <c r="WCP45" s="321"/>
      <c r="WCQ45" s="173"/>
      <c r="WCR45" s="170"/>
      <c r="WCS45" s="170"/>
      <c r="WCT45" s="173"/>
      <c r="WCU45" s="324"/>
      <c r="WCV45" s="321"/>
      <c r="WCW45" s="320"/>
      <c r="WCX45" s="321"/>
      <c r="WCY45" s="173"/>
      <c r="WCZ45" s="170"/>
      <c r="WDA45" s="170"/>
      <c r="WDB45" s="173"/>
      <c r="WDC45" s="324"/>
      <c r="WDD45" s="321"/>
      <c r="WDE45" s="320"/>
      <c r="WDF45" s="321"/>
      <c r="WDG45" s="173"/>
      <c r="WDH45" s="170"/>
      <c r="WDI45" s="170"/>
      <c r="WDJ45" s="173"/>
      <c r="WDK45" s="324"/>
      <c r="WDL45" s="321"/>
      <c r="WDM45" s="320"/>
      <c r="WDN45" s="321"/>
      <c r="WDO45" s="173"/>
      <c r="WDP45" s="170"/>
      <c r="WDQ45" s="170"/>
      <c r="WDR45" s="173"/>
      <c r="WDS45" s="324"/>
      <c r="WDT45" s="321"/>
      <c r="WDU45" s="320"/>
      <c r="WDV45" s="321"/>
      <c r="WDW45" s="173"/>
      <c r="WDX45" s="170"/>
      <c r="WDY45" s="170"/>
      <c r="WDZ45" s="173"/>
      <c r="WEA45" s="324"/>
      <c r="WEB45" s="321"/>
      <c r="WEC45" s="320"/>
      <c r="WED45" s="321"/>
      <c r="WEE45" s="173"/>
      <c r="WEF45" s="170"/>
      <c r="WEG45" s="170"/>
      <c r="WEH45" s="173"/>
      <c r="WEI45" s="324"/>
      <c r="WEJ45" s="321"/>
      <c r="WEK45" s="320"/>
      <c r="WEL45" s="321"/>
      <c r="WEM45" s="173"/>
      <c r="WEN45" s="170"/>
      <c r="WEO45" s="170"/>
      <c r="WEP45" s="173"/>
      <c r="WEQ45" s="324"/>
      <c r="WER45" s="321"/>
      <c r="WES45" s="320"/>
      <c r="WET45" s="321"/>
      <c r="WEU45" s="173"/>
      <c r="WEV45" s="170"/>
      <c r="WEW45" s="170"/>
      <c r="WEX45" s="173"/>
      <c r="WEY45" s="324"/>
      <c r="WEZ45" s="321"/>
      <c r="WFA45" s="320"/>
      <c r="WFB45" s="321"/>
      <c r="WFC45" s="173"/>
      <c r="WFD45" s="170"/>
      <c r="WFE45" s="170"/>
      <c r="WFF45" s="173"/>
      <c r="WFG45" s="324"/>
      <c r="WFH45" s="321"/>
      <c r="WFI45" s="320"/>
      <c r="WFJ45" s="321"/>
      <c r="WFK45" s="173"/>
      <c r="WFL45" s="170"/>
      <c r="WFM45" s="170"/>
      <c r="WFN45" s="173"/>
      <c r="WFO45" s="324"/>
      <c r="WFP45" s="321"/>
      <c r="WFQ45" s="320"/>
      <c r="WFR45" s="321"/>
      <c r="WFS45" s="173"/>
      <c r="WFT45" s="170"/>
      <c r="WFU45" s="170"/>
      <c r="WFV45" s="173"/>
      <c r="WFW45" s="324"/>
      <c r="WFX45" s="321"/>
      <c r="WFY45" s="320"/>
      <c r="WFZ45" s="321"/>
      <c r="WGA45" s="173"/>
      <c r="WGB45" s="170"/>
      <c r="WGC45" s="170"/>
      <c r="WGD45" s="173"/>
      <c r="WGE45" s="324"/>
      <c r="WGF45" s="321"/>
      <c r="WGG45" s="320"/>
      <c r="WGH45" s="321"/>
      <c r="WGI45" s="173"/>
      <c r="WGJ45" s="170"/>
      <c r="WGK45" s="170"/>
      <c r="WGL45" s="173"/>
      <c r="WGM45" s="324"/>
      <c r="WGN45" s="321"/>
      <c r="WGO45" s="320"/>
      <c r="WGP45" s="321"/>
      <c r="WGQ45" s="173"/>
      <c r="WGR45" s="170"/>
      <c r="WGS45" s="170"/>
      <c r="WGT45" s="173"/>
      <c r="WGU45" s="324"/>
      <c r="WGV45" s="321"/>
      <c r="WGW45" s="320"/>
      <c r="WGX45" s="321"/>
      <c r="WGY45" s="173"/>
      <c r="WGZ45" s="170"/>
      <c r="WHA45" s="170"/>
      <c r="WHB45" s="173"/>
      <c r="WHC45" s="324"/>
      <c r="WHD45" s="321"/>
      <c r="WHE45" s="320"/>
      <c r="WHF45" s="321"/>
      <c r="WHG45" s="173"/>
      <c r="WHH45" s="170"/>
      <c r="WHI45" s="170"/>
      <c r="WHJ45" s="173"/>
      <c r="WHK45" s="324"/>
      <c r="WHL45" s="321"/>
      <c r="WHM45" s="320"/>
      <c r="WHN45" s="321"/>
      <c r="WHO45" s="173"/>
      <c r="WHP45" s="170"/>
      <c r="WHQ45" s="170"/>
      <c r="WHR45" s="173"/>
      <c r="WHS45" s="324"/>
      <c r="WHT45" s="321"/>
      <c r="WHU45" s="320"/>
      <c r="WHV45" s="321"/>
      <c r="WHW45" s="173"/>
      <c r="WHX45" s="170"/>
      <c r="WHY45" s="170"/>
      <c r="WHZ45" s="173"/>
      <c r="WIA45" s="324"/>
      <c r="WIB45" s="321"/>
      <c r="WIC45" s="320"/>
      <c r="WID45" s="321"/>
      <c r="WIE45" s="173"/>
      <c r="WIF45" s="170"/>
      <c r="WIG45" s="170"/>
      <c r="WIH45" s="173"/>
      <c r="WII45" s="324"/>
      <c r="WIJ45" s="321"/>
      <c r="WIK45" s="320"/>
      <c r="WIL45" s="321"/>
      <c r="WIM45" s="173"/>
      <c r="WIN45" s="170"/>
      <c r="WIO45" s="170"/>
      <c r="WIP45" s="173"/>
      <c r="WIQ45" s="324"/>
      <c r="WIR45" s="321"/>
      <c r="WIS45" s="320"/>
      <c r="WIT45" s="321"/>
      <c r="WIU45" s="173"/>
      <c r="WIV45" s="170"/>
      <c r="WIW45" s="170"/>
      <c r="WIX45" s="173"/>
      <c r="WIY45" s="324"/>
      <c r="WIZ45" s="321"/>
      <c r="WJA45" s="320"/>
      <c r="WJB45" s="321"/>
      <c r="WJC45" s="173"/>
      <c r="WJD45" s="170"/>
      <c r="WJE45" s="170"/>
      <c r="WJF45" s="173"/>
      <c r="WJG45" s="324"/>
      <c r="WJH45" s="321"/>
      <c r="WJI45" s="320"/>
      <c r="WJJ45" s="321"/>
      <c r="WJK45" s="173"/>
      <c r="WJL45" s="170"/>
      <c r="WJM45" s="170"/>
      <c r="WJN45" s="173"/>
      <c r="WJO45" s="324"/>
      <c r="WJP45" s="321"/>
      <c r="WJQ45" s="320"/>
      <c r="WJR45" s="321"/>
      <c r="WJS45" s="173"/>
      <c r="WJT45" s="170"/>
      <c r="WJU45" s="170"/>
      <c r="WJV45" s="173"/>
      <c r="WJW45" s="324"/>
      <c r="WJX45" s="321"/>
      <c r="WJY45" s="320"/>
      <c r="WJZ45" s="321"/>
      <c r="WKA45" s="173"/>
      <c r="WKB45" s="170"/>
      <c r="WKC45" s="170"/>
      <c r="WKD45" s="173"/>
      <c r="WKE45" s="324"/>
      <c r="WKF45" s="321"/>
      <c r="WKG45" s="320"/>
      <c r="WKH45" s="321"/>
      <c r="WKI45" s="173"/>
      <c r="WKJ45" s="170"/>
      <c r="WKK45" s="170"/>
      <c r="WKL45" s="173"/>
      <c r="WKM45" s="324"/>
      <c r="WKN45" s="321"/>
      <c r="WKO45" s="320"/>
      <c r="WKP45" s="321"/>
      <c r="WKQ45" s="173"/>
      <c r="WKR45" s="170"/>
      <c r="WKS45" s="170"/>
      <c r="WKT45" s="173"/>
      <c r="WKU45" s="324"/>
      <c r="WKV45" s="321"/>
      <c r="WKW45" s="320"/>
      <c r="WKX45" s="321"/>
      <c r="WKY45" s="173"/>
      <c r="WKZ45" s="170"/>
      <c r="WLA45" s="170"/>
      <c r="WLB45" s="173"/>
      <c r="WLC45" s="324"/>
      <c r="WLD45" s="321"/>
      <c r="WLE45" s="320"/>
      <c r="WLF45" s="321"/>
      <c r="WLG45" s="173"/>
      <c r="WLH45" s="170"/>
      <c r="WLI45" s="170"/>
      <c r="WLJ45" s="173"/>
      <c r="WLK45" s="324"/>
      <c r="WLL45" s="321"/>
      <c r="WLM45" s="320"/>
      <c r="WLN45" s="321"/>
      <c r="WLO45" s="173"/>
      <c r="WLP45" s="170"/>
      <c r="WLQ45" s="170"/>
      <c r="WLR45" s="173"/>
      <c r="WLS45" s="324"/>
      <c r="WLT45" s="321"/>
      <c r="WLU45" s="320"/>
      <c r="WLV45" s="321"/>
      <c r="WLW45" s="173"/>
      <c r="WLX45" s="170"/>
      <c r="WLY45" s="170"/>
      <c r="WLZ45" s="173"/>
      <c r="WMA45" s="324"/>
      <c r="WMB45" s="321"/>
      <c r="WMC45" s="320"/>
      <c r="WMD45" s="321"/>
      <c r="WME45" s="173"/>
      <c r="WMF45" s="170"/>
      <c r="WMG45" s="170"/>
      <c r="WMH45" s="173"/>
      <c r="WMI45" s="324"/>
      <c r="WMJ45" s="321"/>
      <c r="WMK45" s="320"/>
      <c r="WML45" s="321"/>
      <c r="WMM45" s="173"/>
      <c r="WMN45" s="170"/>
      <c r="WMO45" s="170"/>
      <c r="WMP45" s="173"/>
      <c r="WMQ45" s="324"/>
      <c r="WMR45" s="321"/>
      <c r="WMS45" s="320"/>
      <c r="WMT45" s="321"/>
      <c r="WMU45" s="173"/>
      <c r="WMV45" s="170"/>
      <c r="WMW45" s="170"/>
      <c r="WMX45" s="173"/>
      <c r="WMY45" s="324"/>
      <c r="WMZ45" s="321"/>
      <c r="WNA45" s="320"/>
      <c r="WNB45" s="321"/>
      <c r="WNC45" s="173"/>
      <c r="WND45" s="170"/>
      <c r="WNE45" s="170"/>
      <c r="WNF45" s="173"/>
      <c r="WNG45" s="324"/>
      <c r="WNH45" s="321"/>
      <c r="WNI45" s="320"/>
      <c r="WNJ45" s="321"/>
      <c r="WNK45" s="173"/>
      <c r="WNL45" s="170"/>
      <c r="WNM45" s="170"/>
      <c r="WNN45" s="173"/>
      <c r="WNO45" s="324"/>
      <c r="WNP45" s="321"/>
      <c r="WNQ45" s="320"/>
      <c r="WNR45" s="321"/>
      <c r="WNS45" s="173"/>
      <c r="WNT45" s="170"/>
      <c r="WNU45" s="170"/>
      <c r="WNV45" s="173"/>
      <c r="WNW45" s="324"/>
      <c r="WNX45" s="321"/>
      <c r="WNY45" s="320"/>
      <c r="WNZ45" s="321"/>
      <c r="WOA45" s="173"/>
      <c r="WOB45" s="170"/>
      <c r="WOC45" s="170"/>
      <c r="WOD45" s="173"/>
      <c r="WOE45" s="324"/>
      <c r="WOF45" s="321"/>
      <c r="WOG45" s="320"/>
      <c r="WOH45" s="321"/>
      <c r="WOI45" s="173"/>
      <c r="WOJ45" s="170"/>
      <c r="WOK45" s="170"/>
      <c r="WOL45" s="173"/>
      <c r="WOM45" s="324"/>
      <c r="WON45" s="321"/>
      <c r="WOO45" s="320"/>
      <c r="WOP45" s="321"/>
      <c r="WOQ45" s="173"/>
      <c r="WOR45" s="170"/>
      <c r="WOS45" s="170"/>
      <c r="WOT45" s="173"/>
      <c r="WOU45" s="324"/>
      <c r="WOV45" s="321"/>
      <c r="WOW45" s="320"/>
      <c r="WOX45" s="321"/>
      <c r="WOY45" s="173"/>
      <c r="WOZ45" s="170"/>
      <c r="WPA45" s="170"/>
      <c r="WPB45" s="173"/>
      <c r="WPC45" s="324"/>
      <c r="WPD45" s="321"/>
      <c r="WPE45" s="320"/>
      <c r="WPF45" s="321"/>
      <c r="WPG45" s="173"/>
      <c r="WPH45" s="170"/>
      <c r="WPI45" s="170"/>
      <c r="WPJ45" s="173"/>
      <c r="WPK45" s="324"/>
      <c r="WPL45" s="321"/>
      <c r="WPM45" s="320"/>
      <c r="WPN45" s="321"/>
      <c r="WPO45" s="173"/>
      <c r="WPP45" s="170"/>
      <c r="WPQ45" s="170"/>
      <c r="WPR45" s="173"/>
      <c r="WPS45" s="324"/>
      <c r="WPT45" s="321"/>
      <c r="WPU45" s="320"/>
      <c r="WPV45" s="321"/>
      <c r="WPW45" s="173"/>
      <c r="WPX45" s="170"/>
      <c r="WPY45" s="170"/>
      <c r="WPZ45" s="173"/>
      <c r="WQA45" s="324"/>
      <c r="WQB45" s="321"/>
      <c r="WQC45" s="320"/>
      <c r="WQD45" s="321"/>
      <c r="WQE45" s="173"/>
      <c r="WQF45" s="170"/>
      <c r="WQG45" s="170"/>
      <c r="WQH45" s="173"/>
      <c r="WQI45" s="324"/>
      <c r="WQJ45" s="321"/>
      <c r="WQK45" s="320"/>
      <c r="WQL45" s="321"/>
      <c r="WQM45" s="173"/>
      <c r="WQN45" s="170"/>
      <c r="WQO45" s="170"/>
      <c r="WQP45" s="173"/>
      <c r="WQQ45" s="324"/>
      <c r="WQR45" s="321"/>
      <c r="WQS45" s="320"/>
      <c r="WQT45" s="321"/>
      <c r="WQU45" s="173"/>
      <c r="WQV45" s="170"/>
      <c r="WQW45" s="170"/>
      <c r="WQX45" s="173"/>
      <c r="WQY45" s="324"/>
      <c r="WQZ45" s="321"/>
      <c r="WRA45" s="320"/>
      <c r="WRB45" s="321"/>
      <c r="WRC45" s="173"/>
      <c r="WRD45" s="170"/>
      <c r="WRE45" s="170"/>
      <c r="WRF45" s="173"/>
      <c r="WRG45" s="324"/>
      <c r="WRH45" s="321"/>
      <c r="WRI45" s="320"/>
      <c r="WRJ45" s="321"/>
      <c r="WRK45" s="173"/>
      <c r="WRL45" s="170"/>
      <c r="WRM45" s="170"/>
      <c r="WRN45" s="173"/>
      <c r="WRO45" s="324"/>
      <c r="WRP45" s="321"/>
      <c r="WRQ45" s="320"/>
      <c r="WRR45" s="321"/>
      <c r="WRS45" s="173"/>
      <c r="WRT45" s="170"/>
      <c r="WRU45" s="170"/>
      <c r="WRV45" s="173"/>
      <c r="WRW45" s="324"/>
      <c r="WRX45" s="321"/>
      <c r="WRY45" s="320"/>
      <c r="WRZ45" s="321"/>
      <c r="WSA45" s="173"/>
      <c r="WSB45" s="170"/>
      <c r="WSC45" s="170"/>
      <c r="WSD45" s="173"/>
      <c r="WSE45" s="324"/>
      <c r="WSF45" s="321"/>
      <c r="WSG45" s="320"/>
      <c r="WSH45" s="321"/>
      <c r="WSI45" s="173"/>
      <c r="WSJ45" s="170"/>
      <c r="WSK45" s="170"/>
      <c r="WSL45" s="173"/>
      <c r="WSM45" s="324"/>
      <c r="WSN45" s="321"/>
      <c r="WSO45" s="320"/>
      <c r="WSP45" s="321"/>
      <c r="WSQ45" s="173"/>
      <c r="WSR45" s="170"/>
      <c r="WSS45" s="170"/>
      <c r="WST45" s="173"/>
      <c r="WSU45" s="324"/>
      <c r="WSV45" s="321"/>
      <c r="WSW45" s="320"/>
      <c r="WSX45" s="321"/>
      <c r="WSY45" s="173"/>
      <c r="WSZ45" s="170"/>
      <c r="WTA45" s="170"/>
      <c r="WTB45" s="173"/>
      <c r="WTC45" s="324"/>
      <c r="WTD45" s="321"/>
      <c r="WTE45" s="320"/>
      <c r="WTF45" s="321"/>
      <c r="WTG45" s="173"/>
      <c r="WTH45" s="170"/>
      <c r="WTI45" s="170"/>
      <c r="WTJ45" s="173"/>
      <c r="WTK45" s="324"/>
      <c r="WTL45" s="321"/>
      <c r="WTM45" s="320"/>
      <c r="WTN45" s="321"/>
      <c r="WTO45" s="173"/>
      <c r="WTP45" s="170"/>
      <c r="WTQ45" s="170"/>
      <c r="WTR45" s="173"/>
      <c r="WTS45" s="324"/>
      <c r="WTT45" s="321"/>
      <c r="WTU45" s="320"/>
      <c r="WTV45" s="321"/>
      <c r="WTW45" s="173"/>
      <c r="WTX45" s="170"/>
      <c r="WTY45" s="170"/>
      <c r="WTZ45" s="173"/>
      <c r="WUA45" s="324"/>
      <c r="WUB45" s="321"/>
      <c r="WUC45" s="320"/>
      <c r="WUD45" s="321"/>
      <c r="WUE45" s="173"/>
      <c r="WUF45" s="170"/>
      <c r="WUG45" s="170"/>
      <c r="WUH45" s="173"/>
      <c r="WUI45" s="324"/>
      <c r="WUJ45" s="321"/>
      <c r="WUK45" s="320"/>
      <c r="WUL45" s="321"/>
      <c r="WUM45" s="173"/>
      <c r="WUN45" s="170"/>
      <c r="WUO45" s="170"/>
      <c r="WUP45" s="173"/>
      <c r="WUQ45" s="324"/>
      <c r="WUR45" s="321"/>
      <c r="WUS45" s="320"/>
      <c r="WUT45" s="321"/>
      <c r="WUU45" s="173"/>
      <c r="WUV45" s="170"/>
      <c r="WUW45" s="170"/>
      <c r="WUX45" s="173"/>
      <c r="WUY45" s="324"/>
      <c r="WUZ45" s="321"/>
      <c r="WVA45" s="320"/>
      <c r="WVB45" s="321"/>
      <c r="WVC45" s="173"/>
      <c r="WVD45" s="170"/>
      <c r="WVE45" s="170"/>
      <c r="WVF45" s="173"/>
      <c r="WVG45" s="324"/>
      <c r="WVH45" s="321"/>
      <c r="WVI45" s="320"/>
      <c r="WVJ45" s="321"/>
      <c r="WVK45" s="173"/>
      <c r="WVL45" s="170"/>
      <c r="WVM45" s="170"/>
      <c r="WVN45" s="173"/>
      <c r="WVO45" s="324"/>
      <c r="WVP45" s="321"/>
      <c r="WVQ45" s="320"/>
      <c r="WVR45" s="321"/>
      <c r="WVS45" s="173"/>
      <c r="WVT45" s="170"/>
      <c r="WVU45" s="170"/>
      <c r="WVV45" s="173"/>
      <c r="WVW45" s="324"/>
      <c r="WVX45" s="321"/>
      <c r="WVY45" s="320"/>
      <c r="WVZ45" s="321"/>
      <c r="WWA45" s="173"/>
      <c r="WWB45" s="170"/>
      <c r="WWC45" s="170"/>
      <c r="WWD45" s="173"/>
      <c r="WWE45" s="324"/>
      <c r="WWF45" s="321"/>
      <c r="WWG45" s="320"/>
      <c r="WWH45" s="321"/>
      <c r="WWI45" s="173"/>
      <c r="WWJ45" s="170"/>
      <c r="WWK45" s="170"/>
      <c r="WWL45" s="173"/>
      <c r="WWM45" s="324"/>
      <c r="WWN45" s="321"/>
      <c r="WWO45" s="320"/>
      <c r="WWP45" s="321"/>
      <c r="WWQ45" s="173"/>
      <c r="WWR45" s="170"/>
      <c r="WWS45" s="170"/>
      <c r="WWT45" s="173"/>
      <c r="WWU45" s="324"/>
      <c r="WWV45" s="321"/>
      <c r="WWW45" s="320"/>
      <c r="WWX45" s="321"/>
      <c r="WWY45" s="173"/>
      <c r="WWZ45" s="170"/>
      <c r="WXA45" s="170"/>
      <c r="WXB45" s="173"/>
      <c r="WXC45" s="324"/>
      <c r="WXD45" s="321"/>
      <c r="WXE45" s="320"/>
      <c r="WXF45" s="321"/>
      <c r="WXG45" s="173"/>
      <c r="WXH45" s="170"/>
      <c r="WXI45" s="170"/>
      <c r="WXJ45" s="173"/>
      <c r="WXK45" s="324"/>
      <c r="WXL45" s="321"/>
      <c r="WXM45" s="320"/>
      <c r="WXN45" s="321"/>
      <c r="WXO45" s="173"/>
      <c r="WXP45" s="170"/>
      <c r="WXQ45" s="170"/>
      <c r="WXR45" s="173"/>
      <c r="WXS45" s="324"/>
      <c r="WXT45" s="321"/>
      <c r="WXU45" s="320"/>
      <c r="WXV45" s="321"/>
      <c r="WXW45" s="173"/>
      <c r="WXX45" s="170"/>
      <c r="WXY45" s="170"/>
      <c r="WXZ45" s="173"/>
      <c r="WYA45" s="324"/>
      <c r="WYB45" s="321"/>
      <c r="WYC45" s="320"/>
      <c r="WYD45" s="321"/>
      <c r="WYE45" s="173"/>
      <c r="WYF45" s="170"/>
      <c r="WYG45" s="170"/>
      <c r="WYH45" s="173"/>
      <c r="WYI45" s="324"/>
      <c r="WYJ45" s="321"/>
      <c r="WYK45" s="320"/>
      <c r="WYL45" s="321"/>
      <c r="WYM45" s="173"/>
      <c r="WYN45" s="170"/>
      <c r="WYO45" s="170"/>
      <c r="WYP45" s="173"/>
      <c r="WYQ45" s="324"/>
      <c r="WYR45" s="321"/>
      <c r="WYS45" s="320"/>
      <c r="WYT45" s="321"/>
      <c r="WYU45" s="173"/>
      <c r="WYV45" s="170"/>
      <c r="WYW45" s="170"/>
      <c r="WYX45" s="173"/>
      <c r="WYY45" s="324"/>
      <c r="WYZ45" s="321"/>
      <c r="WZA45" s="320"/>
      <c r="WZB45" s="321"/>
      <c r="WZC45" s="173"/>
      <c r="WZD45" s="170"/>
      <c r="WZE45" s="170"/>
      <c r="WZF45" s="173"/>
      <c r="WZG45" s="324"/>
      <c r="WZH45" s="321"/>
      <c r="WZI45" s="320"/>
      <c r="WZJ45" s="321"/>
      <c r="WZK45" s="173"/>
      <c r="WZL45" s="170"/>
      <c r="WZM45" s="170"/>
      <c r="WZN45" s="173"/>
      <c r="WZO45" s="324"/>
      <c r="WZP45" s="321"/>
      <c r="WZQ45" s="320"/>
      <c r="WZR45" s="321"/>
      <c r="WZS45" s="173"/>
      <c r="WZT45" s="170"/>
      <c r="WZU45" s="170"/>
      <c r="WZV45" s="173"/>
      <c r="WZW45" s="324"/>
      <c r="WZX45" s="321"/>
      <c r="WZY45" s="320"/>
      <c r="WZZ45" s="321"/>
      <c r="XAA45" s="173"/>
      <c r="XAB45" s="170"/>
      <c r="XAC45" s="170"/>
      <c r="XAD45" s="173"/>
      <c r="XAE45" s="324"/>
      <c r="XAF45" s="321"/>
      <c r="XAG45" s="320"/>
      <c r="XAH45" s="321"/>
      <c r="XAI45" s="173"/>
      <c r="XAJ45" s="170"/>
      <c r="XAK45" s="170"/>
      <c r="XAL45" s="173"/>
      <c r="XAM45" s="324"/>
      <c r="XAN45" s="321"/>
      <c r="XAO45" s="320"/>
      <c r="XAP45" s="321"/>
      <c r="XAQ45" s="173"/>
      <c r="XAR45" s="170"/>
      <c r="XAS45" s="170"/>
      <c r="XAT45" s="173"/>
      <c r="XAU45" s="324"/>
      <c r="XAV45" s="321"/>
      <c r="XAW45" s="320"/>
      <c r="XAX45" s="321"/>
      <c r="XAY45" s="173"/>
      <c r="XAZ45" s="170"/>
      <c r="XBA45" s="170"/>
      <c r="XBB45" s="173"/>
      <c r="XBC45" s="324"/>
      <c r="XBD45" s="321"/>
      <c r="XBE45" s="320"/>
      <c r="XBF45" s="321"/>
      <c r="XBG45" s="173"/>
      <c r="XBH45" s="170"/>
      <c r="XBI45" s="170"/>
      <c r="XBJ45" s="173"/>
      <c r="XBK45" s="324"/>
      <c r="XBL45" s="321"/>
      <c r="XBM45" s="320"/>
      <c r="XBN45" s="321"/>
      <c r="XBO45" s="173"/>
      <c r="XBP45" s="170"/>
      <c r="XBQ45" s="170"/>
      <c r="XBR45" s="173"/>
      <c r="XBS45" s="324"/>
      <c r="XBT45" s="321"/>
      <c r="XBU45" s="320"/>
      <c r="XBV45" s="321"/>
      <c r="XBW45" s="173"/>
      <c r="XBX45" s="170"/>
      <c r="XBY45" s="170"/>
      <c r="XBZ45" s="173"/>
      <c r="XCA45" s="324"/>
      <c r="XCB45" s="321"/>
      <c r="XCC45" s="320"/>
      <c r="XCD45" s="321"/>
      <c r="XCE45" s="173"/>
      <c r="XCF45" s="170"/>
      <c r="XCG45" s="170"/>
      <c r="XCH45" s="173"/>
      <c r="XCI45" s="324"/>
      <c r="XCJ45" s="321"/>
      <c r="XCK45" s="320"/>
      <c r="XCL45" s="321"/>
      <c r="XCM45" s="173"/>
      <c r="XCN45" s="170"/>
      <c r="XCO45" s="170"/>
      <c r="XCP45" s="173"/>
      <c r="XCQ45" s="324"/>
      <c r="XCR45" s="321"/>
      <c r="XCS45" s="320"/>
      <c r="XCT45" s="321"/>
      <c r="XCU45" s="173"/>
      <c r="XCV45" s="170"/>
      <c r="XCW45" s="170"/>
      <c r="XCX45" s="173"/>
      <c r="XCY45" s="324"/>
      <c r="XCZ45" s="321"/>
      <c r="XDA45" s="320"/>
      <c r="XDB45" s="321"/>
      <c r="XDC45" s="173"/>
      <c r="XDD45" s="170"/>
      <c r="XDE45" s="170"/>
      <c r="XDF45" s="173"/>
      <c r="XDG45" s="324"/>
      <c r="XDH45" s="321"/>
      <c r="XDI45" s="320"/>
      <c r="XDJ45" s="321"/>
      <c r="XDK45" s="173"/>
      <c r="XDL45" s="170"/>
      <c r="XDM45" s="170"/>
      <c r="XDN45" s="173"/>
      <c r="XDO45" s="324"/>
      <c r="XDP45" s="321"/>
      <c r="XDQ45" s="320"/>
      <c r="XDR45" s="321"/>
      <c r="XDS45" s="173"/>
      <c r="XDT45" s="170"/>
      <c r="XDU45" s="170"/>
      <c r="XDV45" s="173"/>
      <c r="XDW45" s="324"/>
      <c r="XDX45" s="321"/>
      <c r="XDY45" s="320"/>
      <c r="XDZ45" s="321"/>
      <c r="XEA45" s="173"/>
      <c r="XEB45" s="170"/>
      <c r="XEC45" s="170"/>
      <c r="XED45" s="173"/>
      <c r="XEE45" s="324"/>
      <c r="XEF45" s="321"/>
      <c r="XEG45" s="320"/>
      <c r="XEH45" s="321"/>
      <c r="XEI45" s="173"/>
      <c r="XEJ45" s="170"/>
      <c r="XEK45" s="170"/>
      <c r="XEL45" s="173"/>
      <c r="XEM45" s="324"/>
      <c r="XEN45" s="321"/>
      <c r="XEO45" s="320"/>
      <c r="XEP45" s="321"/>
      <c r="XEQ45" s="173"/>
      <c r="XER45" s="170"/>
      <c r="XES45" s="170"/>
      <c r="XET45" s="173"/>
      <c r="XEU45" s="324"/>
      <c r="XEV45" s="321"/>
      <c r="XEW45" s="320"/>
      <c r="XEX45" s="321"/>
      <c r="XEY45" s="173"/>
      <c r="XEZ45" s="170"/>
      <c r="XFA45" s="170"/>
      <c r="XFB45" s="173"/>
      <c r="XFC45" s="324"/>
      <c r="XFD45" s="321"/>
    </row>
    <row r="46" spans="1:16384" s="6" customFormat="1" ht="14.4">
      <c r="A46" s="453" t="s">
        <v>216</v>
      </c>
      <c r="B46" s="454"/>
      <c r="C46" s="465" t="str">
        <f>IF(COUNTA(C47:C49),"●"," ")</f>
        <v>●</v>
      </c>
      <c r="D46" s="466" t="str">
        <f>IF(COUNTA(D47:D49),"●"," ")</f>
        <v>●</v>
      </c>
      <c r="E46" s="466" t="str">
        <f>IF(COUNTA(E47:E49),"●"," ")</f>
        <v xml:space="preserve"> </v>
      </c>
      <c r="F46" s="467" t="str">
        <f>IF(COUNTA(F47:F49),"●"," ")</f>
        <v xml:space="preserve"> </v>
      </c>
      <c r="G46" s="454"/>
      <c r="H46" s="454" t="s">
        <v>25</v>
      </c>
      <c r="I46"/>
    </row>
    <row r="47" spans="1:16384" s="6" customFormat="1" ht="14.4" outlineLevel="1">
      <c r="A47" s="434" t="s">
        <v>55</v>
      </c>
      <c r="B47" s="435" t="s">
        <v>0</v>
      </c>
      <c r="C47" s="285"/>
      <c r="D47" s="15" t="s">
        <v>20</v>
      </c>
      <c r="E47" s="16"/>
      <c r="F47" s="286"/>
      <c r="G47" s="450">
        <v>1</v>
      </c>
      <c r="H47" s="435" t="s">
        <v>214</v>
      </c>
      <c r="I47"/>
    </row>
    <row r="48" spans="1:16384" ht="14.4" outlineLevel="1">
      <c r="A48" s="434" t="s">
        <v>6</v>
      </c>
      <c r="B48" s="435" t="s">
        <v>0</v>
      </c>
      <c r="C48" s="283" t="s">
        <v>20</v>
      </c>
      <c r="D48" s="15" t="s">
        <v>20</v>
      </c>
      <c r="E48" s="15"/>
      <c r="F48" s="284"/>
      <c r="G48" s="450">
        <v>0.88639999999999997</v>
      </c>
      <c r="H48" s="435" t="s">
        <v>214</v>
      </c>
      <c r="I48"/>
    </row>
    <row r="49" spans="1:9" ht="14.4" outlineLevel="1">
      <c r="A49" s="434" t="s">
        <v>48</v>
      </c>
      <c r="B49" s="435" t="s">
        <v>0</v>
      </c>
      <c r="C49" s="283" t="s">
        <v>20</v>
      </c>
      <c r="D49" s="16"/>
      <c r="E49" s="16"/>
      <c r="F49" s="286"/>
      <c r="G49" s="450">
        <v>1</v>
      </c>
      <c r="H49" s="435" t="s">
        <v>214</v>
      </c>
      <c r="I49"/>
    </row>
    <row r="50" spans="1:9" ht="14.4">
      <c r="A50" s="453" t="s">
        <v>39</v>
      </c>
      <c r="B50" s="458"/>
      <c r="C50" s="465" t="str">
        <f>IF(COUNTA(C51),"●"," ")</f>
        <v xml:space="preserve"> </v>
      </c>
      <c r="D50" s="466" t="str">
        <f>IF(COUNTA(D51),"●"," ")</f>
        <v xml:space="preserve"> </v>
      </c>
      <c r="E50" s="466" t="str">
        <f>IF(COUNTA(E51),"●"," ")</f>
        <v>●</v>
      </c>
      <c r="F50" s="467" t="str">
        <f>IF(COUNTA(F51:F51),"●","")</f>
        <v/>
      </c>
      <c r="G50" s="459"/>
      <c r="H50" s="458" t="s">
        <v>25</v>
      </c>
      <c r="I50"/>
    </row>
    <row r="51" spans="1:9" ht="14.4" outlineLevel="1">
      <c r="A51" s="438" t="s">
        <v>39</v>
      </c>
      <c r="B51" s="439" t="s">
        <v>0</v>
      </c>
      <c r="C51" s="283"/>
      <c r="D51" s="16"/>
      <c r="E51" s="15" t="s">
        <v>20</v>
      </c>
      <c r="F51" s="286"/>
      <c r="G51" s="440">
        <v>0.755</v>
      </c>
      <c r="H51" s="439" t="s">
        <v>214</v>
      </c>
      <c r="I51"/>
    </row>
    <row r="52" spans="1:9" ht="14.4">
      <c r="A52" s="453" t="s">
        <v>68</v>
      </c>
      <c r="B52" s="458"/>
      <c r="C52" s="465" t="str">
        <f>IF(COUNTA(C53:C54),"●","")</f>
        <v>●</v>
      </c>
      <c r="D52" s="466" t="str">
        <f>IF(COUNTA(D53:D54),"●","")</f>
        <v/>
      </c>
      <c r="E52" s="466" t="str">
        <f>IF(COUNTA(E53:E54),"●","")</f>
        <v/>
      </c>
      <c r="F52" s="467" t="str">
        <f>IF(COUNTA(F53:F54),"●","")</f>
        <v>●</v>
      </c>
      <c r="G52" s="459"/>
      <c r="H52" s="458" t="s">
        <v>25</v>
      </c>
      <c r="I52"/>
    </row>
    <row r="53" spans="1:9" ht="14.4" outlineLevel="1">
      <c r="A53" s="451" t="s">
        <v>745</v>
      </c>
      <c r="B53" s="439" t="s">
        <v>68</v>
      </c>
      <c r="C53" s="283" t="s">
        <v>20</v>
      </c>
      <c r="D53" s="15"/>
      <c r="E53" s="15"/>
      <c r="F53" s="284" t="s">
        <v>20</v>
      </c>
      <c r="G53" s="440">
        <v>1</v>
      </c>
      <c r="H53" s="439" t="s">
        <v>214</v>
      </c>
      <c r="I53"/>
    </row>
    <row r="54" spans="1:9" ht="14.4" outlineLevel="1">
      <c r="A54" s="438" t="s">
        <v>40</v>
      </c>
      <c r="B54" s="439" t="s">
        <v>68</v>
      </c>
      <c r="C54" s="283"/>
      <c r="D54" s="15"/>
      <c r="E54" s="15"/>
      <c r="F54" s="284" t="s">
        <v>20</v>
      </c>
      <c r="G54" s="440">
        <v>1</v>
      </c>
      <c r="H54" s="439" t="s">
        <v>214</v>
      </c>
      <c r="I54"/>
    </row>
    <row r="55" spans="1:9" ht="14.4">
      <c r="A55" s="453" t="s">
        <v>69</v>
      </c>
      <c r="B55" s="458"/>
      <c r="C55" s="465" t="str">
        <f>IF(COUNTA(C56:C57),"●","")</f>
        <v>●</v>
      </c>
      <c r="D55" s="466" t="str">
        <f>IF(COUNTA(D56:D57),"●","")</f>
        <v/>
      </c>
      <c r="E55" s="466" t="str">
        <f>IF(COUNTA(E56:E57),"●","")</f>
        <v/>
      </c>
      <c r="F55" s="467" t="str">
        <f>IF(COUNTA(F56:F57),"●","")</f>
        <v>●</v>
      </c>
      <c r="G55" s="459"/>
      <c r="H55" s="458" t="s">
        <v>25</v>
      </c>
      <c r="I55"/>
    </row>
    <row r="56" spans="1:9" ht="14.4" outlineLevel="1">
      <c r="A56" s="438" t="s">
        <v>8</v>
      </c>
      <c r="B56" s="439" t="s">
        <v>69</v>
      </c>
      <c r="C56" s="283" t="s">
        <v>20</v>
      </c>
      <c r="D56" s="15"/>
      <c r="E56" s="15"/>
      <c r="F56" s="284" t="s">
        <v>20</v>
      </c>
      <c r="G56" s="440">
        <v>0.97450000000000003</v>
      </c>
      <c r="H56" s="439" t="s">
        <v>214</v>
      </c>
      <c r="I56"/>
    </row>
    <row r="57" spans="1:9" ht="14.4" outlineLevel="1">
      <c r="A57" s="438" t="s">
        <v>32</v>
      </c>
      <c r="B57" s="439" t="s">
        <v>69</v>
      </c>
      <c r="C57" s="283"/>
      <c r="D57" s="15"/>
      <c r="E57" s="15"/>
      <c r="F57" s="284" t="s">
        <v>20</v>
      </c>
      <c r="G57" s="440">
        <v>1</v>
      </c>
      <c r="H57" s="439" t="s">
        <v>214</v>
      </c>
      <c r="I57"/>
    </row>
    <row r="58" spans="1:9" ht="14.4">
      <c r="A58" s="453" t="s">
        <v>71</v>
      </c>
      <c r="B58" s="458"/>
      <c r="C58" s="465" t="str">
        <f>IF(COUNTA(C59),"●","")</f>
        <v>●</v>
      </c>
      <c r="D58" s="466" t="str">
        <f>IF(COUNTA(D59),"●","")</f>
        <v/>
      </c>
      <c r="E58" s="466" t="str">
        <f>IF(COUNTA(E59),"●","")</f>
        <v/>
      </c>
      <c r="F58" s="467" t="str">
        <f>IF(COUNTA(F59),"●","")</f>
        <v>●</v>
      </c>
      <c r="G58" s="459"/>
      <c r="H58" s="458" t="s">
        <v>25</v>
      </c>
      <c r="I58"/>
    </row>
    <row r="59" spans="1:9" ht="14.4" outlineLevel="1">
      <c r="A59" s="434" t="s">
        <v>712</v>
      </c>
      <c r="B59" s="435" t="s">
        <v>0</v>
      </c>
      <c r="C59" s="283" t="s">
        <v>20</v>
      </c>
      <c r="D59" s="15"/>
      <c r="E59" s="15"/>
      <c r="F59" s="284" t="s">
        <v>20</v>
      </c>
      <c r="G59" s="437">
        <v>1</v>
      </c>
      <c r="H59" s="435" t="s">
        <v>214</v>
      </c>
      <c r="I59"/>
    </row>
    <row r="60" spans="1:9" ht="14.4">
      <c r="A60" s="453" t="s">
        <v>27</v>
      </c>
      <c r="B60" s="458"/>
      <c r="C60" s="465" t="str">
        <f>IF(COUNTA(C61),"●","")</f>
        <v/>
      </c>
      <c r="D60" s="466" t="str">
        <f>IF(COUNTA(D61),"●","")</f>
        <v/>
      </c>
      <c r="E60" s="466" t="str">
        <f>IF(COUNTA(E61),"●","")</f>
        <v/>
      </c>
      <c r="F60" s="467" t="str">
        <f>IF(COUNTA(F61),"●","")</f>
        <v>●</v>
      </c>
      <c r="G60" s="459"/>
      <c r="H60" s="458" t="s">
        <v>25</v>
      </c>
      <c r="I60"/>
    </row>
    <row r="61" spans="1:9" ht="14.4" outlineLevel="1">
      <c r="A61" s="434" t="s">
        <v>27</v>
      </c>
      <c r="B61" s="435" t="s">
        <v>0</v>
      </c>
      <c r="C61" s="283"/>
      <c r="D61" s="15"/>
      <c r="E61" s="15"/>
      <c r="F61" s="284" t="s">
        <v>20</v>
      </c>
      <c r="G61" s="437">
        <v>0.99939999999999996</v>
      </c>
      <c r="H61" s="435" t="s">
        <v>214</v>
      </c>
      <c r="I61"/>
    </row>
    <row r="62" spans="1:9" ht="14.4">
      <c r="A62" s="453" t="s">
        <v>70</v>
      </c>
      <c r="B62" s="458"/>
      <c r="C62" s="465" t="str">
        <f>IF(COUNTA(C63:C79),"●","")</f>
        <v>●</v>
      </c>
      <c r="D62" s="466" t="str">
        <f>IF(COUNTA(D63:D79),"●","")</f>
        <v/>
      </c>
      <c r="E62" s="466" t="str">
        <f>IF(COUNTA(E63:E79),"●","")</f>
        <v/>
      </c>
      <c r="F62" s="467" t="str">
        <f>IF(COUNTA(F63:F79),"●","")</f>
        <v>●</v>
      </c>
      <c r="G62" s="459"/>
      <c r="H62" s="458" t="s">
        <v>25</v>
      </c>
      <c r="I62"/>
    </row>
    <row r="63" spans="1:9" ht="14.4" outlineLevel="1">
      <c r="A63" s="629" t="s">
        <v>9</v>
      </c>
      <c r="B63" s="630" t="s">
        <v>0</v>
      </c>
      <c r="C63" s="283"/>
      <c r="D63" s="631"/>
      <c r="E63" s="631"/>
      <c r="F63" s="284" t="s">
        <v>20</v>
      </c>
      <c r="G63" s="452">
        <v>1</v>
      </c>
      <c r="H63" s="630" t="s">
        <v>214</v>
      </c>
      <c r="I63"/>
    </row>
    <row r="64" spans="1:9" ht="14.4" outlineLevel="1">
      <c r="A64" s="629" t="s">
        <v>10</v>
      </c>
      <c r="B64" s="630" t="s">
        <v>218</v>
      </c>
      <c r="C64" s="283" t="s">
        <v>20</v>
      </c>
      <c r="D64" s="631"/>
      <c r="E64" s="631"/>
      <c r="F64" s="284"/>
      <c r="G64" s="452">
        <v>1</v>
      </c>
      <c r="H64" s="630" t="s">
        <v>214</v>
      </c>
      <c r="I64"/>
    </row>
    <row r="65" spans="1:9" ht="14.4" outlineLevel="1">
      <c r="A65" s="629" t="s">
        <v>727</v>
      </c>
      <c r="B65" s="630" t="s">
        <v>218</v>
      </c>
      <c r="C65" s="283" t="s">
        <v>20</v>
      </c>
      <c r="D65" s="631"/>
      <c r="E65" s="631"/>
      <c r="F65" s="284" t="s">
        <v>20</v>
      </c>
      <c r="G65" s="175">
        <v>0.68630000000000002</v>
      </c>
      <c r="H65" s="630" t="s">
        <v>214</v>
      </c>
      <c r="I65"/>
    </row>
    <row r="66" spans="1:9" ht="14.4" outlineLevel="1">
      <c r="A66" s="629" t="s">
        <v>26</v>
      </c>
      <c r="B66" s="630" t="s">
        <v>90</v>
      </c>
      <c r="C66" s="283" t="s">
        <v>20</v>
      </c>
      <c r="D66" s="631"/>
      <c r="E66" s="631"/>
      <c r="F66" s="284"/>
      <c r="G66" s="175">
        <v>1</v>
      </c>
      <c r="H66" s="630" t="s">
        <v>214</v>
      </c>
      <c r="I66"/>
    </row>
    <row r="67" spans="1:9" ht="14.4" outlineLevel="1">
      <c r="A67" s="629" t="s">
        <v>33</v>
      </c>
      <c r="B67" s="630" t="s">
        <v>90</v>
      </c>
      <c r="C67" s="283" t="s">
        <v>20</v>
      </c>
      <c r="D67" s="631"/>
      <c r="E67" s="631"/>
      <c r="F67" s="284"/>
      <c r="G67" s="175">
        <v>0.51</v>
      </c>
      <c r="H67" s="630" t="s">
        <v>215</v>
      </c>
      <c r="I67"/>
    </row>
    <row r="68" spans="1:9" ht="14.4" outlineLevel="1">
      <c r="A68" s="629" t="s">
        <v>41</v>
      </c>
      <c r="B68" s="630" t="s">
        <v>92</v>
      </c>
      <c r="C68" s="283" t="s">
        <v>20</v>
      </c>
      <c r="D68" s="631"/>
      <c r="E68" s="631"/>
      <c r="F68" s="284"/>
      <c r="G68" s="175">
        <v>0.19600000000000001</v>
      </c>
      <c r="H68" s="630" t="s">
        <v>215</v>
      </c>
      <c r="I68"/>
    </row>
    <row r="69" spans="1:9" ht="14.4" outlineLevel="1">
      <c r="A69" s="629" t="s">
        <v>42</v>
      </c>
      <c r="B69" s="630" t="s">
        <v>92</v>
      </c>
      <c r="C69" s="283" t="s">
        <v>20</v>
      </c>
      <c r="D69" s="631"/>
      <c r="E69" s="631"/>
      <c r="F69" s="284"/>
      <c r="G69" s="175">
        <v>0.35</v>
      </c>
      <c r="H69" s="630" t="s">
        <v>215</v>
      </c>
      <c r="I69"/>
    </row>
    <row r="70" spans="1:9" ht="14.4" outlineLevel="1">
      <c r="A70" s="629" t="s">
        <v>45</v>
      </c>
      <c r="B70" s="630" t="s">
        <v>92</v>
      </c>
      <c r="C70" s="283" t="s">
        <v>20</v>
      </c>
      <c r="D70" s="631"/>
      <c r="E70" s="631"/>
      <c r="F70" s="284"/>
      <c r="G70" s="175">
        <v>0.3</v>
      </c>
      <c r="H70" s="630" t="s">
        <v>215</v>
      </c>
      <c r="I70"/>
    </row>
    <row r="71" spans="1:9" ht="14.4" outlineLevel="1">
      <c r="A71" s="629" t="s">
        <v>29</v>
      </c>
      <c r="B71" s="630" t="s">
        <v>92</v>
      </c>
      <c r="C71" s="283" t="s">
        <v>20</v>
      </c>
      <c r="D71" s="631"/>
      <c r="E71" s="631"/>
      <c r="F71" s="284"/>
      <c r="G71" s="175">
        <v>0.49</v>
      </c>
      <c r="H71" s="630" t="s">
        <v>215</v>
      </c>
      <c r="I71"/>
    </row>
    <row r="72" spans="1:9" ht="14.4" outlineLevel="1">
      <c r="A72" s="629" t="s">
        <v>30</v>
      </c>
      <c r="B72" s="630" t="s">
        <v>92</v>
      </c>
      <c r="C72" s="283"/>
      <c r="D72" s="631"/>
      <c r="E72" s="631"/>
      <c r="F72" s="284" t="s">
        <v>20</v>
      </c>
      <c r="G72" s="175">
        <v>1</v>
      </c>
      <c r="H72" s="630" t="s">
        <v>214</v>
      </c>
      <c r="I72"/>
    </row>
    <row r="73" spans="1:9" ht="14.4" outlineLevel="1">
      <c r="A73" s="629" t="s">
        <v>713</v>
      </c>
      <c r="B73" s="630" t="s">
        <v>12</v>
      </c>
      <c r="C73" s="283" t="s">
        <v>20</v>
      </c>
      <c r="D73" s="631"/>
      <c r="E73" s="631"/>
      <c r="F73" s="284"/>
      <c r="G73" s="175">
        <v>0.4</v>
      </c>
      <c r="H73" s="630" t="s">
        <v>215</v>
      </c>
      <c r="I73"/>
    </row>
    <row r="74" spans="1:9" ht="14.4" outlineLevel="1">
      <c r="A74" s="629" t="s">
        <v>43</v>
      </c>
      <c r="B74" s="630" t="s">
        <v>1</v>
      </c>
      <c r="C74" s="283" t="s">
        <v>20</v>
      </c>
      <c r="D74" s="631"/>
      <c r="E74" s="631"/>
      <c r="F74" s="284"/>
      <c r="G74" s="452">
        <v>0.5625</v>
      </c>
      <c r="H74" s="630" t="s">
        <v>214</v>
      </c>
      <c r="I74" s="172"/>
    </row>
    <row r="75" spans="1:9" ht="14.4" outlineLevel="1">
      <c r="A75" s="629" t="s">
        <v>11</v>
      </c>
      <c r="B75" s="630" t="s">
        <v>85</v>
      </c>
      <c r="C75" s="283"/>
      <c r="D75" s="631"/>
      <c r="E75" s="631"/>
      <c r="F75" s="284" t="s">
        <v>20</v>
      </c>
      <c r="G75" s="452">
        <v>1</v>
      </c>
      <c r="H75" s="630" t="s">
        <v>214</v>
      </c>
      <c r="I75"/>
    </row>
    <row r="76" spans="1:9" ht="14.4" outlineLevel="1">
      <c r="A76" s="629" t="s">
        <v>5</v>
      </c>
      <c r="B76" s="630" t="s">
        <v>220</v>
      </c>
      <c r="C76" s="283" t="s">
        <v>20</v>
      </c>
      <c r="D76" s="631"/>
      <c r="E76" s="631"/>
      <c r="F76" s="284"/>
      <c r="G76" s="452">
        <v>0.5</v>
      </c>
      <c r="H76" s="630" t="s">
        <v>215</v>
      </c>
      <c r="I76"/>
    </row>
    <row r="77" spans="1:9" ht="14.4" outlineLevel="1">
      <c r="A77" s="629" t="s">
        <v>714</v>
      </c>
      <c r="B77" s="630" t="s">
        <v>94</v>
      </c>
      <c r="C77" s="283" t="s">
        <v>20</v>
      </c>
      <c r="D77" s="631"/>
      <c r="E77" s="631"/>
      <c r="F77" s="284"/>
      <c r="G77" s="452">
        <v>1</v>
      </c>
      <c r="H77" s="630" t="s">
        <v>214</v>
      </c>
      <c r="I77"/>
    </row>
    <row r="78" spans="1:9" ht="14.4" outlineLevel="1">
      <c r="A78" s="629" t="s">
        <v>852</v>
      </c>
      <c r="B78" s="630" t="s">
        <v>588</v>
      </c>
      <c r="C78" s="283" t="s">
        <v>20</v>
      </c>
      <c r="D78" s="631"/>
      <c r="E78" s="631"/>
      <c r="F78" s="284"/>
      <c r="G78" s="452">
        <v>0.4</v>
      </c>
      <c r="H78" s="630" t="s">
        <v>215</v>
      </c>
      <c r="I78"/>
    </row>
    <row r="79" spans="1:9" ht="14.4" outlineLevel="1">
      <c r="A79" s="629" t="s">
        <v>853</v>
      </c>
      <c r="B79" s="630" t="s">
        <v>854</v>
      </c>
      <c r="C79" s="283" t="s">
        <v>20</v>
      </c>
      <c r="D79" s="631"/>
      <c r="E79" s="631"/>
      <c r="F79" s="284"/>
      <c r="G79" s="452">
        <v>0.5</v>
      </c>
      <c r="H79" s="630" t="s">
        <v>215</v>
      </c>
      <c r="I79"/>
    </row>
    <row r="80" spans="1:9" ht="14.4">
      <c r="A80" s="453" t="s">
        <v>72</v>
      </c>
      <c r="B80" s="460"/>
      <c r="C80" s="461" t="str">
        <f>IF(COUNTA(C81:C91),"●","")</f>
        <v>●</v>
      </c>
      <c r="D80" s="462" t="str">
        <f>IF(COUNTA(D81:D91),"●","")</f>
        <v/>
      </c>
      <c r="E80" s="462"/>
      <c r="F80" s="463" t="str">
        <f>IF(COUNTA(F81:F91),"●","")</f>
        <v>●</v>
      </c>
      <c r="G80" s="464"/>
      <c r="H80" s="460" t="s">
        <v>25</v>
      </c>
      <c r="I80"/>
    </row>
    <row r="81" spans="1:9" ht="14.4" outlineLevel="1">
      <c r="A81" s="629" t="s">
        <v>13</v>
      </c>
      <c r="B81" s="630" t="s">
        <v>0</v>
      </c>
      <c r="C81" s="283"/>
      <c r="D81" s="631"/>
      <c r="E81" s="631"/>
      <c r="F81" s="284" t="s">
        <v>20</v>
      </c>
      <c r="G81" s="450">
        <v>1</v>
      </c>
      <c r="H81" s="630" t="s">
        <v>214</v>
      </c>
      <c r="I81"/>
    </row>
    <row r="82" spans="1:9" ht="14.4" outlineLevel="1">
      <c r="A82" s="629" t="s">
        <v>14</v>
      </c>
      <c r="B82" s="630" t="s">
        <v>0</v>
      </c>
      <c r="C82" s="283"/>
      <c r="D82" s="631"/>
      <c r="E82" s="631"/>
      <c r="F82" s="284" t="s">
        <v>20</v>
      </c>
      <c r="G82" s="450">
        <v>1</v>
      </c>
      <c r="H82" s="630" t="s">
        <v>214</v>
      </c>
      <c r="I82"/>
    </row>
    <row r="83" spans="1:9" ht="14.4" outlineLevel="1">
      <c r="A83" s="629" t="s">
        <v>855</v>
      </c>
      <c r="B83" s="630" t="s">
        <v>0</v>
      </c>
      <c r="C83" s="283"/>
      <c r="D83" s="631"/>
      <c r="E83" s="631"/>
      <c r="F83" s="284" t="s">
        <v>20</v>
      </c>
      <c r="G83" s="450">
        <v>1</v>
      </c>
      <c r="H83" s="630" t="s">
        <v>214</v>
      </c>
      <c r="I83"/>
    </row>
    <row r="84" spans="1:9" ht="14.4" outlineLevel="1">
      <c r="A84" s="629" t="s">
        <v>15</v>
      </c>
      <c r="B84" s="630" t="s">
        <v>0</v>
      </c>
      <c r="C84" s="283"/>
      <c r="D84" s="631"/>
      <c r="E84" s="631"/>
      <c r="F84" s="284" t="s">
        <v>20</v>
      </c>
      <c r="G84" s="450">
        <v>1</v>
      </c>
      <c r="H84" s="630" t="s">
        <v>214</v>
      </c>
      <c r="I84"/>
    </row>
    <row r="85" spans="1:9" ht="14.4" outlineLevel="1">
      <c r="A85" s="629" t="s">
        <v>28</v>
      </c>
      <c r="B85" s="630" t="s">
        <v>0</v>
      </c>
      <c r="C85" s="283"/>
      <c r="D85" s="631"/>
      <c r="E85" s="631"/>
      <c r="F85" s="284" t="s">
        <v>20</v>
      </c>
      <c r="G85" s="450">
        <v>1</v>
      </c>
      <c r="H85" s="630" t="s">
        <v>214</v>
      </c>
      <c r="I85"/>
    </row>
    <row r="86" spans="1:9" ht="14.4" outlineLevel="1">
      <c r="A86" s="629" t="s">
        <v>17</v>
      </c>
      <c r="B86" s="630" t="s">
        <v>68</v>
      </c>
      <c r="C86" s="283" t="s">
        <v>20</v>
      </c>
      <c r="D86" s="631"/>
      <c r="E86" s="631"/>
      <c r="F86" s="284"/>
      <c r="G86" s="450">
        <v>1</v>
      </c>
      <c r="H86" s="630" t="s">
        <v>214</v>
      </c>
      <c r="I86"/>
    </row>
    <row r="87" spans="1:9" ht="14.4" outlineLevel="1">
      <c r="A87" s="629" t="s">
        <v>715</v>
      </c>
      <c r="B87" s="630" t="s">
        <v>221</v>
      </c>
      <c r="C87" s="283"/>
      <c r="D87" s="631"/>
      <c r="E87" s="631"/>
      <c r="F87" s="284" t="s">
        <v>20</v>
      </c>
      <c r="G87" s="450">
        <v>1</v>
      </c>
      <c r="H87" s="630" t="s">
        <v>214</v>
      </c>
      <c r="I87"/>
    </row>
    <row r="88" spans="1:9" ht="14.4" outlineLevel="1">
      <c r="A88" s="629" t="s">
        <v>44</v>
      </c>
      <c r="B88" s="630" t="s">
        <v>22</v>
      </c>
      <c r="C88" s="283"/>
      <c r="D88" s="631"/>
      <c r="E88" s="631"/>
      <c r="F88" s="284" t="s">
        <v>20</v>
      </c>
      <c r="G88" s="450">
        <v>0.99980000000000002</v>
      </c>
      <c r="H88" s="630" t="s">
        <v>214</v>
      </c>
      <c r="I88"/>
    </row>
    <row r="89" spans="1:9" ht="14.4" outlineLevel="1">
      <c r="A89" s="629" t="s">
        <v>18</v>
      </c>
      <c r="B89" s="630" t="s">
        <v>218</v>
      </c>
      <c r="C89" s="283"/>
      <c r="D89" s="631"/>
      <c r="E89" s="631"/>
      <c r="F89" s="284" t="s">
        <v>20</v>
      </c>
      <c r="G89" s="324">
        <v>0.92459999999999998</v>
      </c>
      <c r="H89" s="630" t="s">
        <v>214</v>
      </c>
      <c r="I89"/>
    </row>
    <row r="90" spans="1:9" ht="14.4" outlineLevel="1">
      <c r="A90" s="629" t="s">
        <v>19</v>
      </c>
      <c r="B90" s="630" t="s">
        <v>89</v>
      </c>
      <c r="C90" s="283"/>
      <c r="D90" s="631"/>
      <c r="E90" s="631"/>
      <c r="F90" s="284" t="s">
        <v>20</v>
      </c>
      <c r="G90" s="450">
        <v>1</v>
      </c>
      <c r="H90" s="630" t="s">
        <v>214</v>
      </c>
      <c r="I90"/>
    </row>
    <row r="91" spans="1:9" ht="15" outlineLevel="1" thickBot="1">
      <c r="A91" s="629" t="s">
        <v>56</v>
      </c>
      <c r="B91" s="630" t="s">
        <v>89</v>
      </c>
      <c r="C91" s="287"/>
      <c r="D91" s="288"/>
      <c r="E91" s="288"/>
      <c r="F91" s="289" t="s">
        <v>20</v>
      </c>
      <c r="G91" s="450">
        <v>0.5</v>
      </c>
      <c r="H91" s="630" t="s">
        <v>856</v>
      </c>
      <c r="I91"/>
    </row>
    <row r="92" spans="1:9" ht="14.4">
      <c r="A92" s="17"/>
      <c r="B92" s="18"/>
      <c r="C92" s="19"/>
      <c r="I92"/>
    </row>
    <row r="93" spans="1:9" ht="14.4">
      <c r="A93" s="62"/>
      <c r="B93" s="62"/>
      <c r="C93" s="62"/>
      <c r="D93" s="62"/>
      <c r="I93"/>
    </row>
    <row r="94" spans="1:9" ht="14.25" customHeight="1">
      <c r="A94" s="732"/>
      <c r="B94" s="732"/>
      <c r="C94" s="732"/>
      <c r="D94" s="732"/>
      <c r="E94" s="732"/>
      <c r="F94" s="732"/>
      <c r="G94" s="732"/>
      <c r="H94" s="732"/>
      <c r="I94"/>
    </row>
    <row r="95" spans="1:9" ht="14.4">
      <c r="A95" s="441" t="s">
        <v>599</v>
      </c>
      <c r="B95" s="442"/>
      <c r="C95" s="443"/>
      <c r="E95" s="2"/>
      <c r="F95" s="2"/>
      <c r="G95" s="2"/>
      <c r="H95" s="2"/>
      <c r="I95"/>
    </row>
    <row r="96" spans="1:9" ht="14.4">
      <c r="A96" s="441" t="s">
        <v>790</v>
      </c>
      <c r="B96" s="445"/>
      <c r="C96" s="445"/>
      <c r="D96" s="63"/>
    </row>
    <row r="97" spans="1:4" ht="14.4">
      <c r="A97" s="444"/>
      <c r="B97" s="446"/>
      <c r="C97" s="446"/>
      <c r="D97" s="27"/>
    </row>
    <row r="98" spans="1:4">
      <c r="A98" s="27"/>
      <c r="B98" s="27"/>
      <c r="C98" s="27"/>
      <c r="D98" s="27"/>
    </row>
  </sheetData>
  <mergeCells count="2">
    <mergeCell ref="A1:H3"/>
    <mergeCell ref="A94:H94"/>
  </mergeCells>
  <pageMargins left="0.70866141732283472" right="0.70866141732283472" top="0.74803149606299213" bottom="0.74803149606299213" header="0.31496062992125984" footer="0.31496062992125984"/>
  <pageSetup paperSize="9" scale="59"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18"/>
  <sheetViews>
    <sheetView showGridLines="0" zoomScale="75" zoomScaleNormal="75" workbookViewId="0">
      <selection activeCell="I24" sqref="I24"/>
    </sheetView>
  </sheetViews>
  <sheetFormatPr baseColWidth="10" defaultColWidth="10.77734375" defaultRowHeight="14.4"/>
  <cols>
    <col min="1" max="1" width="42.5546875" bestFit="1" customWidth="1"/>
    <col min="3" max="3" width="13" customWidth="1"/>
  </cols>
  <sheetData>
    <row r="1" spans="1:9" ht="15" customHeight="1">
      <c r="A1" s="740" t="s">
        <v>222</v>
      </c>
      <c r="B1" s="740"/>
      <c r="C1" s="740"/>
      <c r="D1" s="740"/>
      <c r="E1" s="740"/>
      <c r="F1" s="740"/>
      <c r="G1" s="740"/>
      <c r="H1" s="740"/>
      <c r="I1" s="740"/>
    </row>
    <row r="2" spans="1:9" ht="15" customHeight="1">
      <c r="A2" s="740"/>
      <c r="B2" s="740"/>
      <c r="C2" s="740"/>
      <c r="D2" s="740"/>
      <c r="E2" s="740"/>
      <c r="F2" s="740"/>
      <c r="G2" s="740"/>
      <c r="H2" s="740"/>
      <c r="I2" s="740"/>
    </row>
    <row r="3" spans="1:9" ht="55.05" customHeight="1">
      <c r="A3" s="740"/>
      <c r="B3" s="740"/>
      <c r="C3" s="740"/>
      <c r="D3" s="740"/>
      <c r="E3" s="740"/>
      <c r="F3" s="740"/>
      <c r="G3" s="740"/>
      <c r="H3" s="740"/>
      <c r="I3" s="740"/>
    </row>
    <row r="5" spans="1:9" ht="15" customHeight="1">
      <c r="A5" s="290" t="s">
        <v>223</v>
      </c>
      <c r="B5" s="741" t="s">
        <v>224</v>
      </c>
      <c r="C5" s="741"/>
      <c r="D5" s="119"/>
      <c r="E5" s="119"/>
      <c r="F5" s="119"/>
      <c r="G5" s="119"/>
      <c r="H5" s="119"/>
      <c r="I5" s="119"/>
    </row>
    <row r="6" spans="1:9" ht="15" customHeight="1">
      <c r="A6" s="253"/>
      <c r="B6" s="170"/>
      <c r="C6" s="21"/>
      <c r="D6" s="120"/>
      <c r="E6" s="120"/>
      <c r="F6" s="120"/>
      <c r="G6" s="120"/>
      <c r="H6" s="120"/>
      <c r="I6" s="4"/>
    </row>
    <row r="7" spans="1:9" ht="15" customHeight="1">
      <c r="A7" s="290" t="s">
        <v>215</v>
      </c>
      <c r="B7" s="742" t="s">
        <v>225</v>
      </c>
      <c r="C7" s="742"/>
      <c r="D7" s="119"/>
      <c r="E7" s="119"/>
      <c r="F7" s="119"/>
      <c r="G7" s="119"/>
      <c r="H7" s="119"/>
      <c r="I7" s="121"/>
    </row>
    <row r="8" spans="1:9" ht="15" customHeight="1">
      <c r="A8" s="253"/>
      <c r="B8" s="123"/>
      <c r="C8" s="21"/>
      <c r="D8" s="120"/>
      <c r="E8" s="120"/>
      <c r="F8" s="120"/>
      <c r="G8" s="120"/>
      <c r="H8" s="120"/>
      <c r="I8" s="4"/>
    </row>
    <row r="9" spans="1:9" ht="15" customHeight="1">
      <c r="A9" s="291" t="s">
        <v>226</v>
      </c>
      <c r="B9" s="742" t="s">
        <v>227</v>
      </c>
      <c r="C9" s="742"/>
      <c r="D9" s="119"/>
      <c r="E9" s="119"/>
      <c r="F9" s="119"/>
      <c r="G9" s="119"/>
      <c r="H9" s="119"/>
      <c r="I9" s="121"/>
    </row>
    <row r="10" spans="1:9">
      <c r="A10" s="122"/>
      <c r="B10" s="123"/>
      <c r="C10" s="123"/>
      <c r="D10" s="21"/>
      <c r="E10" s="21"/>
      <c r="F10" s="21"/>
      <c r="G10" s="21"/>
      <c r="H10" s="21"/>
      <c r="I10" s="4"/>
    </row>
    <row r="11" spans="1:9">
      <c r="A11" s="122"/>
      <c r="B11" s="123"/>
      <c r="C11" s="123"/>
      <c r="D11" s="21"/>
      <c r="E11" s="21"/>
      <c r="F11" s="21"/>
      <c r="G11" s="21"/>
      <c r="H11" s="21"/>
      <c r="I11" s="4"/>
    </row>
    <row r="12" spans="1:9">
      <c r="A12" s="2"/>
      <c r="B12" s="2"/>
      <c r="C12" s="2"/>
      <c r="D12" s="2"/>
      <c r="E12" s="2"/>
      <c r="F12" s="2"/>
      <c r="G12" s="2"/>
      <c r="H12" s="2"/>
      <c r="I12" s="2"/>
    </row>
    <row r="13" spans="1:9" ht="25.5" customHeight="1">
      <c r="A13" s="739" t="s">
        <v>228</v>
      </c>
      <c r="B13" s="739"/>
      <c r="C13" s="739"/>
      <c r="D13" s="739"/>
      <c r="E13" s="739"/>
      <c r="F13" s="739"/>
      <c r="G13" s="739"/>
      <c r="H13" s="739"/>
      <c r="I13" s="739"/>
    </row>
    <row r="14" spans="1:9" ht="35.1" customHeight="1">
      <c r="A14" s="124"/>
      <c r="B14" s="124"/>
      <c r="C14" s="124"/>
      <c r="D14" s="124"/>
      <c r="E14" s="124"/>
      <c r="F14" s="124"/>
      <c r="G14" s="124"/>
      <c r="H14" s="124"/>
      <c r="I14" s="124"/>
    </row>
    <row r="15" spans="1:9" ht="24.6">
      <c r="A15" s="121"/>
      <c r="B15" s="736" t="s">
        <v>214</v>
      </c>
      <c r="C15" s="736"/>
      <c r="D15" s="736" t="s">
        <v>215</v>
      </c>
      <c r="E15" s="736"/>
      <c r="F15" s="295"/>
      <c r="G15" s="295"/>
    </row>
    <row r="16" spans="1:9" ht="36" customHeight="1">
      <c r="A16" s="292" t="s">
        <v>229</v>
      </c>
      <c r="B16" s="737">
        <v>1</v>
      </c>
      <c r="C16" s="738"/>
      <c r="D16" s="737">
        <v>1</v>
      </c>
      <c r="E16" s="738"/>
      <c r="F16" s="295"/>
      <c r="G16" s="295"/>
    </row>
    <row r="17" spans="1:7" s="136" customFormat="1" ht="36" customHeight="1">
      <c r="A17" s="292" t="s">
        <v>230</v>
      </c>
      <c r="B17" s="735" t="s">
        <v>231</v>
      </c>
      <c r="C17" s="735"/>
      <c r="D17" s="735" t="s">
        <v>231</v>
      </c>
      <c r="E17" s="735"/>
      <c r="F17" s="733"/>
      <c r="G17" s="733"/>
    </row>
    <row r="18" spans="1:7" s="171" customFormat="1" ht="36" customHeight="1">
      <c r="A18" s="292" t="s">
        <v>700</v>
      </c>
      <c r="B18" s="734">
        <v>1</v>
      </c>
      <c r="C18" s="735"/>
      <c r="D18" s="735">
        <v>0</v>
      </c>
      <c r="E18" s="735"/>
      <c r="F18" s="733"/>
      <c r="G18" s="733"/>
    </row>
  </sheetData>
  <mergeCells count="15">
    <mergeCell ref="A13:I13"/>
    <mergeCell ref="A1:I3"/>
    <mergeCell ref="B5:C5"/>
    <mergeCell ref="B7:C7"/>
    <mergeCell ref="B9:C9"/>
    <mergeCell ref="F17:G17"/>
    <mergeCell ref="B18:C18"/>
    <mergeCell ref="D18:E18"/>
    <mergeCell ref="F18:G18"/>
    <mergeCell ref="B15:C15"/>
    <mergeCell ref="D15:E15"/>
    <mergeCell ref="B16:C16"/>
    <mergeCell ref="D16:E16"/>
    <mergeCell ref="B17:C17"/>
    <mergeCell ref="D17:E17"/>
  </mergeCells>
  <pageMargins left="0.70866141732283472" right="0.70866141732283472" top="0.74803149606299213" bottom="0.74803149606299213" header="0.31496062992125984" footer="0.31496062992125984"/>
  <pageSetup paperSize="9" scale="9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51"/>
  <sheetViews>
    <sheetView showGridLines="0" zoomScale="70" zoomScaleNormal="70" workbookViewId="0">
      <selection activeCell="E20" sqref="E20"/>
    </sheetView>
  </sheetViews>
  <sheetFormatPr baseColWidth="10" defaultColWidth="11.44140625" defaultRowHeight="13.8" outlineLevelRow="1"/>
  <cols>
    <col min="1" max="1" width="61.77734375" style="9" customWidth="1"/>
    <col min="2" max="4" width="31" style="9" customWidth="1"/>
    <col min="5" max="5" width="35.21875" style="9" bestFit="1" customWidth="1"/>
    <col min="6" max="6" width="35.21875" style="9" customWidth="1"/>
    <col min="7" max="8" width="31" style="9" customWidth="1"/>
    <col min="9" max="9" width="25.44140625" style="9" customWidth="1"/>
    <col min="10" max="10" width="8.44140625" style="9" bestFit="1" customWidth="1"/>
    <col min="11" max="11" width="10.5546875" style="9" customWidth="1"/>
    <col min="12" max="12" width="18.5546875" style="9" bestFit="1" customWidth="1"/>
    <col min="13" max="16384" width="11.44140625" style="9"/>
  </cols>
  <sheetData>
    <row r="1" spans="1:10" ht="14.25" customHeight="1">
      <c r="A1" s="678" t="s">
        <v>969</v>
      </c>
      <c r="B1" s="678"/>
      <c r="C1" s="678"/>
      <c r="D1" s="678"/>
      <c r="E1" s="678"/>
      <c r="F1" s="678"/>
      <c r="G1" s="678"/>
      <c r="H1" s="678"/>
    </row>
    <row r="2" spans="1:10" ht="14.25" customHeight="1">
      <c r="A2" s="678"/>
      <c r="B2" s="678"/>
      <c r="C2" s="678"/>
      <c r="D2" s="678"/>
      <c r="E2" s="678"/>
      <c r="F2" s="678"/>
      <c r="G2" s="678"/>
      <c r="H2" s="678"/>
    </row>
    <row r="3" spans="1:10" ht="55.05" customHeight="1">
      <c r="A3" s="678"/>
      <c r="B3" s="678"/>
      <c r="C3" s="678"/>
      <c r="D3" s="678"/>
      <c r="E3" s="678"/>
      <c r="F3" s="678"/>
      <c r="G3" s="678"/>
      <c r="H3" s="678"/>
      <c r="I3" s="181"/>
      <c r="J3" s="182"/>
    </row>
    <row r="4" spans="1:10" s="88" customFormat="1" ht="17.25" customHeight="1">
      <c r="A4" s="87"/>
      <c r="B4" s="87"/>
      <c r="C4" s="87"/>
      <c r="D4" s="87"/>
      <c r="E4" s="87"/>
      <c r="F4" s="87"/>
      <c r="G4" s="87"/>
      <c r="H4" s="87"/>
    </row>
    <row r="5" spans="1:10" ht="19.8">
      <c r="A5" s="447" t="s">
        <v>755</v>
      </c>
      <c r="H5" s="88"/>
    </row>
    <row r="6" spans="1:10" ht="409.5" customHeight="1">
      <c r="A6" s="89"/>
      <c r="B6" s="90"/>
      <c r="H6" s="88"/>
    </row>
    <row r="7" spans="1:10" ht="44.1" customHeight="1">
      <c r="A7" s="89"/>
      <c r="B7" s="90"/>
      <c r="H7" s="88"/>
    </row>
    <row r="8" spans="1:10" ht="28.35" customHeight="1">
      <c r="A8" s="679" t="s">
        <v>970</v>
      </c>
      <c r="B8" s="679"/>
      <c r="C8" s="679"/>
      <c r="D8" s="679"/>
      <c r="E8" s="679"/>
      <c r="F8" s="679"/>
      <c r="G8" s="679"/>
      <c r="H8" s="679"/>
    </row>
    <row r="9" spans="1:10" ht="14.25" customHeight="1">
      <c r="A9" s="91"/>
      <c r="B9" s="92"/>
      <c r="C9" s="92"/>
      <c r="D9" s="92"/>
      <c r="E9" s="92"/>
      <c r="F9" s="92"/>
      <c r="G9" s="92"/>
      <c r="H9" s="92"/>
    </row>
    <row r="10" spans="1:10" ht="14.25" customHeight="1">
      <c r="A10" s="91"/>
      <c r="B10" s="92"/>
      <c r="C10" s="92"/>
      <c r="D10" s="92"/>
      <c r="E10" s="92"/>
      <c r="F10" s="92"/>
      <c r="G10" s="92"/>
      <c r="H10" s="92"/>
    </row>
    <row r="11" spans="1:10" ht="18.600000000000001" thickBot="1">
      <c r="A11" s="183"/>
      <c r="B11" s="184" t="s">
        <v>2</v>
      </c>
      <c r="C11" s="184" t="s">
        <v>64</v>
      </c>
      <c r="D11" s="184" t="s">
        <v>810</v>
      </c>
      <c r="E11" s="184" t="s">
        <v>811</v>
      </c>
      <c r="F11" s="192" t="s">
        <v>821</v>
      </c>
      <c r="G11" s="192" t="s">
        <v>822</v>
      </c>
      <c r="H11" s="184" t="s">
        <v>581</v>
      </c>
    </row>
    <row r="12" spans="1:10" s="93" customFormat="1" ht="15.6" hidden="1" outlineLevel="1" thickBot="1">
      <c r="A12" s="185" t="s">
        <v>699</v>
      </c>
      <c r="B12" s="200">
        <v>130747.47463412072</v>
      </c>
      <c r="C12" s="200">
        <v>74106.712449999992</v>
      </c>
      <c r="D12" s="201">
        <v>22503.777102640543</v>
      </c>
      <c r="E12" s="201">
        <v>9811.1028165851967</v>
      </c>
      <c r="F12" s="201">
        <v>7756.0298000000003</v>
      </c>
      <c r="G12" s="201">
        <v>4249.1294440199999</v>
      </c>
      <c r="H12" s="201">
        <v>12320.723020875001</v>
      </c>
      <c r="I12" s="176"/>
    </row>
    <row r="13" spans="1:10" ht="15" collapsed="1">
      <c r="A13" s="193" t="s">
        <v>67</v>
      </c>
      <c r="B13" s="513">
        <f>SUM(C13:H13)</f>
        <v>87527.5</v>
      </c>
      <c r="C13" s="513">
        <v>61370</v>
      </c>
      <c r="D13" s="513">
        <v>20352.8</v>
      </c>
      <c r="E13" s="513">
        <v>859.7</v>
      </c>
      <c r="F13" s="513">
        <v>1160</v>
      </c>
      <c r="G13" s="513">
        <v>1270</v>
      </c>
      <c r="H13" s="513">
        <v>2515</v>
      </c>
    </row>
    <row r="14" spans="1:10" ht="17.399999999999999">
      <c r="A14" s="194" t="s">
        <v>600</v>
      </c>
      <c r="B14" s="514">
        <f t="shared" ref="B14:B19" si="0">SUM(C14:H14)</f>
        <v>2104.54</v>
      </c>
      <c r="C14" s="514" t="s">
        <v>34</v>
      </c>
      <c r="D14" s="514">
        <v>463.4</v>
      </c>
      <c r="E14" s="514">
        <v>15.34</v>
      </c>
      <c r="F14" s="514">
        <v>17.600000000000001</v>
      </c>
      <c r="G14" s="514">
        <v>1608.2</v>
      </c>
      <c r="H14" s="514" t="s">
        <v>34</v>
      </c>
    </row>
    <row r="15" spans="1:10" ht="15">
      <c r="A15" s="194" t="s">
        <v>71</v>
      </c>
      <c r="B15" s="514">
        <f t="shared" si="0"/>
        <v>10006.700000000001</v>
      </c>
      <c r="C15" s="514" t="s">
        <v>34</v>
      </c>
      <c r="D15" s="514" t="s">
        <v>34</v>
      </c>
      <c r="E15" s="514">
        <f>10004.7+2</f>
        <v>10006.700000000001</v>
      </c>
      <c r="F15" s="514" t="s">
        <v>34</v>
      </c>
      <c r="G15" s="514" t="s">
        <v>34</v>
      </c>
      <c r="H15" s="514" t="s">
        <v>34</v>
      </c>
    </row>
    <row r="16" spans="1:10" ht="17.399999999999999">
      <c r="A16" s="194" t="s">
        <v>812</v>
      </c>
      <c r="B16" s="514">
        <f t="shared" si="0"/>
        <v>1835.1999999999998</v>
      </c>
      <c r="C16" s="514" t="s">
        <v>34</v>
      </c>
      <c r="D16" s="514" t="s">
        <v>34</v>
      </c>
      <c r="E16" s="514">
        <v>184.3</v>
      </c>
      <c r="F16" s="514" t="s">
        <v>34</v>
      </c>
      <c r="G16" s="514">
        <v>620.79999999999995</v>
      </c>
      <c r="H16" s="514">
        <v>1030.0999999999999</v>
      </c>
    </row>
    <row r="17" spans="1:8" ht="15">
      <c r="A17" s="194" t="s">
        <v>68</v>
      </c>
      <c r="B17" s="514">
        <f t="shared" si="0"/>
        <v>7418.4</v>
      </c>
      <c r="C17" s="514">
        <v>6266.4</v>
      </c>
      <c r="D17" s="514" t="s">
        <v>34</v>
      </c>
      <c r="E17" s="514">
        <v>137</v>
      </c>
      <c r="F17" s="514">
        <v>1015</v>
      </c>
      <c r="G17" s="514" t="s">
        <v>34</v>
      </c>
      <c r="H17" s="514" t="s">
        <v>34</v>
      </c>
    </row>
    <row r="18" spans="1:8" ht="15">
      <c r="A18" s="194" t="s">
        <v>69</v>
      </c>
      <c r="B18" s="514">
        <f t="shared" si="0"/>
        <v>6378.46</v>
      </c>
      <c r="C18" s="514" t="s">
        <v>34</v>
      </c>
      <c r="D18" s="514">
        <v>1035</v>
      </c>
      <c r="E18" s="514">
        <v>533.6</v>
      </c>
      <c r="F18" s="514">
        <v>11.66</v>
      </c>
      <c r="G18" s="514">
        <v>7.1</v>
      </c>
      <c r="H18" s="514">
        <v>4791.1000000000004</v>
      </c>
    </row>
    <row r="19" spans="1:8" ht="15">
      <c r="A19" s="194" t="s">
        <v>70</v>
      </c>
      <c r="B19" s="514">
        <f t="shared" si="0"/>
        <v>7879.95</v>
      </c>
      <c r="C19" s="514">
        <v>1818.2</v>
      </c>
      <c r="D19" s="514">
        <v>682.8</v>
      </c>
      <c r="E19" s="514">
        <f>495.8-2</f>
        <v>493.8</v>
      </c>
      <c r="F19" s="514">
        <v>2020.8</v>
      </c>
      <c r="G19" s="514">
        <v>186.4</v>
      </c>
      <c r="H19" s="514">
        <v>2677.95</v>
      </c>
    </row>
    <row r="20" spans="1:8" ht="15.6" thickBot="1">
      <c r="A20" s="195" t="s">
        <v>72</v>
      </c>
      <c r="B20" s="514" t="s">
        <v>34</v>
      </c>
      <c r="C20" s="515" t="s">
        <v>34</v>
      </c>
      <c r="D20" s="515" t="s">
        <v>34</v>
      </c>
      <c r="E20" s="515" t="s">
        <v>34</v>
      </c>
      <c r="F20" s="515" t="s">
        <v>34</v>
      </c>
      <c r="G20" s="515" t="s">
        <v>34</v>
      </c>
      <c r="H20" s="515" t="s">
        <v>34</v>
      </c>
    </row>
    <row r="21" spans="1:8" s="497" customFormat="1" ht="18">
      <c r="A21" s="498" t="s">
        <v>823</v>
      </c>
      <c r="B21" s="548">
        <f>SUM(B13:B20)</f>
        <v>123150.74999999999</v>
      </c>
      <c r="C21" s="548">
        <f t="shared" ref="C21:H21" si="1">SUM(C13:C20)</f>
        <v>69454.599999999991</v>
      </c>
      <c r="D21" s="548">
        <f t="shared" si="1"/>
        <v>22534</v>
      </c>
      <c r="E21" s="548">
        <f>SUM(E13:E20)</f>
        <v>12230.44</v>
      </c>
      <c r="F21" s="548">
        <f t="shared" si="1"/>
        <v>4225.0599999999995</v>
      </c>
      <c r="G21" s="548">
        <f t="shared" si="1"/>
        <v>3692.5</v>
      </c>
      <c r="H21" s="548">
        <f t="shared" si="1"/>
        <v>11014.150000000001</v>
      </c>
    </row>
    <row r="22" spans="1:8" s="189" customFormat="1" ht="15" hidden="1" outlineLevel="1">
      <c r="A22" s="186"/>
      <c r="B22" s="187">
        <f>SUM(C13:C20,D13:D20,E13:E20,F13:F20,G13:G20,H13:H20)-B21</f>
        <v>0</v>
      </c>
      <c r="C22" s="188">
        <f t="shared" ref="C22:H22" si="2">C21/$B$21</f>
        <v>0.56398032492696959</v>
      </c>
      <c r="D22" s="188">
        <f t="shared" si="2"/>
        <v>0.18297899119574995</v>
      </c>
      <c r="E22" s="188">
        <f t="shared" si="2"/>
        <v>9.9312752865898107E-2</v>
      </c>
      <c r="F22" s="188">
        <f t="shared" si="2"/>
        <v>3.430803304080568E-2</v>
      </c>
      <c r="G22" s="188">
        <f t="shared" si="2"/>
        <v>2.9983577038710688E-2</v>
      </c>
      <c r="H22" s="188">
        <f t="shared" si="2"/>
        <v>8.9436320931866042E-2</v>
      </c>
    </row>
    <row r="23" spans="1:8" ht="15" collapsed="1">
      <c r="A23" s="344"/>
      <c r="B23" s="339"/>
      <c r="C23" s="340"/>
      <c r="D23" s="340"/>
      <c r="E23" s="96"/>
      <c r="F23" s="96"/>
      <c r="G23" s="96"/>
      <c r="H23" s="96"/>
    </row>
    <row r="24" spans="1:8" ht="54.75" customHeight="1">
      <c r="A24" s="680" t="s">
        <v>63</v>
      </c>
      <c r="B24" s="681"/>
      <c r="H24" s="88"/>
    </row>
    <row r="25" spans="1:8" ht="28.35" customHeight="1">
      <c r="A25" s="679" t="s">
        <v>971</v>
      </c>
      <c r="B25" s="679"/>
      <c r="C25" s="679"/>
      <c r="D25" s="679"/>
      <c r="E25" s="679"/>
      <c r="F25" s="679"/>
      <c r="G25" s="679"/>
      <c r="H25" s="679"/>
    </row>
    <row r="26" spans="1:8" ht="15">
      <c r="B26" s="94"/>
      <c r="C26" s="97"/>
      <c r="D26" s="97"/>
      <c r="E26" s="97"/>
      <c r="F26" s="97"/>
      <c r="G26" s="97"/>
      <c r="H26" s="97"/>
    </row>
    <row r="27" spans="1:8" ht="18.600000000000001" thickBot="1">
      <c r="A27" s="190"/>
      <c r="B27" s="191" t="s">
        <v>2</v>
      </c>
      <c r="C27" s="192" t="s">
        <v>64</v>
      </c>
      <c r="D27" s="192" t="s">
        <v>810</v>
      </c>
      <c r="E27" s="192" t="s">
        <v>811</v>
      </c>
      <c r="F27" s="192" t="s">
        <v>821</v>
      </c>
      <c r="G27" s="192" t="s">
        <v>822</v>
      </c>
      <c r="H27" s="192" t="s">
        <v>581</v>
      </c>
    </row>
    <row r="28" spans="1:8" ht="15">
      <c r="A28" s="193" t="s">
        <v>67</v>
      </c>
      <c r="B28" s="553">
        <f t="shared" ref="B28:B34" si="3">SUM(C28:H28)</f>
        <v>86488</v>
      </c>
      <c r="C28" s="549">
        <v>61370</v>
      </c>
      <c r="D28" s="549">
        <v>20120</v>
      </c>
      <c r="E28" s="549">
        <v>53</v>
      </c>
      <c r="F28" s="549">
        <v>1160</v>
      </c>
      <c r="G28" s="549">
        <v>1270</v>
      </c>
      <c r="H28" s="549">
        <v>2515</v>
      </c>
    </row>
    <row r="29" spans="1:8" ht="17.399999999999999">
      <c r="A29" s="194" t="s">
        <v>600</v>
      </c>
      <c r="B29" s="554">
        <f t="shared" si="3"/>
        <v>2016.8</v>
      </c>
      <c r="C29" s="550" t="s">
        <v>34</v>
      </c>
      <c r="D29" s="550">
        <v>439</v>
      </c>
      <c r="E29" s="550">
        <v>11</v>
      </c>
      <c r="F29" s="550" t="s">
        <v>34</v>
      </c>
      <c r="G29" s="550">
        <v>1566.8</v>
      </c>
      <c r="H29" s="550" t="s">
        <v>34</v>
      </c>
    </row>
    <row r="30" spans="1:8" ht="15">
      <c r="A30" s="194" t="s">
        <v>71</v>
      </c>
      <c r="B30" s="554">
        <f t="shared" si="3"/>
        <v>7348</v>
      </c>
      <c r="C30" s="550" t="s">
        <v>34</v>
      </c>
      <c r="D30" s="550" t="s">
        <v>34</v>
      </c>
      <c r="E30" s="550">
        <v>7348</v>
      </c>
      <c r="F30" s="550" t="s">
        <v>34</v>
      </c>
      <c r="G30" s="550" t="s">
        <v>34</v>
      </c>
      <c r="H30" s="550" t="s">
        <v>34</v>
      </c>
    </row>
    <row r="31" spans="1:8" ht="17.399999999999999">
      <c r="A31" s="194" t="s">
        <v>812</v>
      </c>
      <c r="B31" s="554">
        <f t="shared" si="3"/>
        <v>1836</v>
      </c>
      <c r="C31" s="550" t="s">
        <v>34</v>
      </c>
      <c r="D31" s="550" t="s">
        <v>34</v>
      </c>
      <c r="E31" s="550">
        <v>184</v>
      </c>
      <c r="F31" s="550" t="s">
        <v>34</v>
      </c>
      <c r="G31" s="550">
        <v>621</v>
      </c>
      <c r="H31" s="550">
        <v>1031</v>
      </c>
    </row>
    <row r="32" spans="1:8" ht="15">
      <c r="A32" s="194" t="s">
        <v>68</v>
      </c>
      <c r="B32" s="554">
        <f t="shared" si="3"/>
        <v>8848</v>
      </c>
      <c r="C32" s="550">
        <v>7833</v>
      </c>
      <c r="D32" s="550" t="s">
        <v>34</v>
      </c>
      <c r="E32" s="550" t="s">
        <v>34</v>
      </c>
      <c r="F32" s="550">
        <v>1015</v>
      </c>
      <c r="G32" s="550" t="s">
        <v>34</v>
      </c>
      <c r="H32" s="550" t="s">
        <v>34</v>
      </c>
    </row>
    <row r="33" spans="1:9" ht="15">
      <c r="A33" s="194" t="s">
        <v>69</v>
      </c>
      <c r="B33" s="554">
        <f t="shared" si="3"/>
        <v>6426.3</v>
      </c>
      <c r="C33" s="550" t="s">
        <v>34</v>
      </c>
      <c r="D33" s="550">
        <v>866</v>
      </c>
      <c r="E33" s="550">
        <v>1071</v>
      </c>
      <c r="F33" s="550">
        <v>12</v>
      </c>
      <c r="G33" s="550">
        <v>7.3</v>
      </c>
      <c r="H33" s="550">
        <v>4470</v>
      </c>
    </row>
    <row r="34" spans="1:9" ht="15">
      <c r="A34" s="194" t="s">
        <v>70</v>
      </c>
      <c r="B34" s="554">
        <f t="shared" si="3"/>
        <v>4380.91</v>
      </c>
      <c r="C34" s="550">
        <v>899.5</v>
      </c>
      <c r="D34" s="550">
        <v>66.81</v>
      </c>
      <c r="E34" s="550">
        <v>665</v>
      </c>
      <c r="F34" s="550" t="s">
        <v>34</v>
      </c>
      <c r="G34" s="550" t="s">
        <v>34</v>
      </c>
      <c r="H34" s="550">
        <v>2749.6</v>
      </c>
    </row>
    <row r="35" spans="1:9" ht="15.6" thickBot="1">
      <c r="A35" s="195" t="s">
        <v>72</v>
      </c>
      <c r="B35" s="555" t="s">
        <v>34</v>
      </c>
      <c r="C35" s="551" t="s">
        <v>34</v>
      </c>
      <c r="D35" s="551" t="s">
        <v>34</v>
      </c>
      <c r="E35" s="551" t="s">
        <v>34</v>
      </c>
      <c r="F35" s="551" t="s">
        <v>34</v>
      </c>
      <c r="G35" s="551" t="s">
        <v>34</v>
      </c>
      <c r="H35" s="551" t="s">
        <v>34</v>
      </c>
    </row>
    <row r="36" spans="1:9" s="497" customFormat="1" ht="18">
      <c r="A36" s="498" t="s">
        <v>823</v>
      </c>
      <c r="B36" s="552">
        <f>SUM(B28:B35)</f>
        <v>117344.01000000001</v>
      </c>
      <c r="C36" s="552">
        <f>SUM(C28:C35)</f>
        <v>70102.5</v>
      </c>
      <c r="D36" s="552">
        <f t="shared" ref="D36:H36" si="4">SUM(D28:D35)</f>
        <v>21491.81</v>
      </c>
      <c r="E36" s="552">
        <f t="shared" si="4"/>
        <v>9332</v>
      </c>
      <c r="F36" s="552">
        <f t="shared" si="4"/>
        <v>2187</v>
      </c>
      <c r="G36" s="552">
        <f t="shared" si="4"/>
        <v>3465.1000000000004</v>
      </c>
      <c r="H36" s="552">
        <f t="shared" si="4"/>
        <v>10765.6</v>
      </c>
    </row>
    <row r="37" spans="1:9" s="199" customFormat="1" ht="15" hidden="1" outlineLevel="1">
      <c r="A37" s="196"/>
      <c r="B37" s="197">
        <f>SUM(C28:H35)-B36</f>
        <v>0</v>
      </c>
      <c r="C37" s="198">
        <f t="shared" ref="C37:H37" si="5">C36/$B$36</f>
        <v>0.59741012770911783</v>
      </c>
      <c r="D37" s="198">
        <f t="shared" si="5"/>
        <v>0.18315216942049278</v>
      </c>
      <c r="E37" s="198">
        <f t="shared" si="5"/>
        <v>7.9526854417196063E-2</v>
      </c>
      <c r="F37" s="198">
        <f t="shared" si="5"/>
        <v>1.8637508638063415E-2</v>
      </c>
      <c r="G37" s="198">
        <f t="shared" si="5"/>
        <v>2.9529415263719043E-2</v>
      </c>
      <c r="H37" s="198">
        <f t="shared" si="5"/>
        <v>9.1743924551410838E-2</v>
      </c>
    </row>
    <row r="38" spans="1:9" collapsed="1">
      <c r="C38" s="31"/>
      <c r="D38" s="31"/>
      <c r="E38" s="31"/>
      <c r="F38" s="31"/>
      <c r="G38" s="31"/>
      <c r="H38" s="31"/>
    </row>
    <row r="39" spans="1:9" ht="14.4">
      <c r="A39" s="102" t="s">
        <v>74</v>
      </c>
      <c r="D39" s="98"/>
      <c r="E39" s="98"/>
      <c r="F39" s="98"/>
      <c r="G39" s="98"/>
      <c r="H39" s="98"/>
      <c r="I39" s="98"/>
    </row>
    <row r="40" spans="1:9" ht="14.4">
      <c r="A40" s="102" t="s">
        <v>596</v>
      </c>
      <c r="D40" s="98"/>
      <c r="E40" s="98"/>
      <c r="F40" s="98"/>
      <c r="G40" s="98"/>
      <c r="H40" s="98"/>
      <c r="I40" s="98"/>
    </row>
    <row r="41" spans="1:9" ht="16.8" customHeight="1">
      <c r="A41" s="682" t="s">
        <v>807</v>
      </c>
      <c r="B41" s="683"/>
      <c r="C41" s="683"/>
      <c r="D41" s="683"/>
      <c r="E41" s="683"/>
      <c r="F41" s="683"/>
      <c r="G41" s="683"/>
      <c r="H41" s="683"/>
    </row>
    <row r="42" spans="1:9" ht="14.4">
      <c r="A42" s="337" t="s">
        <v>808</v>
      </c>
      <c r="H42" s="31"/>
    </row>
    <row r="43" spans="1:9" ht="14.4">
      <c r="A43" s="338" t="s">
        <v>809</v>
      </c>
    </row>
    <row r="44" spans="1:9" ht="15.6" customHeight="1">
      <c r="A44" s="341" t="s">
        <v>972</v>
      </c>
      <c r="B44" s="342"/>
      <c r="C44" s="343"/>
      <c r="D44" s="343"/>
      <c r="E44" s="95"/>
      <c r="F44" s="95"/>
      <c r="G44" s="95"/>
      <c r="H44" s="95"/>
    </row>
    <row r="45" spans="1:9" ht="14.4">
      <c r="A45" s="118" t="s">
        <v>963</v>
      </c>
    </row>
    <row r="46" spans="1:9" ht="25.8" customHeight="1">
      <c r="A46" s="118" t="s">
        <v>75</v>
      </c>
    </row>
    <row r="47" spans="1:9" ht="14.4">
      <c r="A47" s="118"/>
    </row>
    <row r="48" spans="1:9" ht="14.4">
      <c r="A48" s="102"/>
    </row>
    <row r="49" spans="1:1" ht="14.4">
      <c r="A49" s="22"/>
    </row>
    <row r="51" spans="1:1" ht="14.4">
      <c r="A51" s="22"/>
    </row>
  </sheetData>
  <mergeCells count="5">
    <mergeCell ref="A1:H3"/>
    <mergeCell ref="A8:H8"/>
    <mergeCell ref="A24:B24"/>
    <mergeCell ref="A25:H25"/>
    <mergeCell ref="A41:H41"/>
  </mergeCells>
  <pageMargins left="0.70866141732283472" right="0.70866141732283472" top="0.74803149606299213" bottom="0.74803149606299213" header="0.31496062992125984" footer="0.31496062992125984"/>
  <pageSetup paperSize="9" scale="4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67"/>
  <sheetViews>
    <sheetView showGridLines="0" zoomScale="70" zoomScaleNormal="70" workbookViewId="0">
      <selection activeCell="D52" sqref="D52"/>
    </sheetView>
  </sheetViews>
  <sheetFormatPr baseColWidth="10" defaultColWidth="10.77734375" defaultRowHeight="14.4"/>
  <cols>
    <col min="1" max="1" width="28.44140625" customWidth="1"/>
    <col min="2" max="2" width="14.21875" bestFit="1" customWidth="1"/>
    <col min="3" max="4" width="14.21875" customWidth="1"/>
    <col min="5" max="6" width="13.5546875" customWidth="1"/>
    <col min="7" max="7" width="28.44140625" customWidth="1"/>
    <col min="9" max="13" width="15.5546875" customWidth="1"/>
  </cols>
  <sheetData>
    <row r="1" spans="1:13" ht="15" customHeight="1">
      <c r="A1" s="692" t="s">
        <v>76</v>
      </c>
      <c r="B1" s="692"/>
      <c r="C1" s="692"/>
      <c r="D1" s="692"/>
      <c r="E1" s="692"/>
      <c r="F1" s="692"/>
      <c r="G1" s="692"/>
      <c r="H1" s="692"/>
      <c r="I1" s="692"/>
      <c r="J1" s="692"/>
      <c r="K1" s="692"/>
      <c r="L1" s="692"/>
      <c r="M1" s="692"/>
    </row>
    <row r="2" spans="1:13" ht="15" customHeight="1">
      <c r="A2" s="692"/>
      <c r="B2" s="692"/>
      <c r="C2" s="692"/>
      <c r="D2" s="692"/>
      <c r="E2" s="692"/>
      <c r="F2" s="692"/>
      <c r="G2" s="692"/>
      <c r="H2" s="692"/>
      <c r="I2" s="692"/>
      <c r="J2" s="692"/>
      <c r="K2" s="692"/>
      <c r="L2" s="692"/>
      <c r="M2" s="692"/>
    </row>
    <row r="3" spans="1:13" ht="55.05" customHeight="1">
      <c r="A3" s="692"/>
      <c r="B3" s="692"/>
      <c r="C3" s="692"/>
      <c r="D3" s="692"/>
      <c r="E3" s="692"/>
      <c r="F3" s="692"/>
      <c r="G3" s="692"/>
      <c r="H3" s="692"/>
      <c r="I3" s="692"/>
      <c r="J3" s="692"/>
      <c r="K3" s="692"/>
      <c r="L3" s="692"/>
      <c r="M3" s="692"/>
    </row>
    <row r="4" spans="1:13">
      <c r="A4" s="2"/>
      <c r="B4" s="2"/>
      <c r="C4" s="2"/>
      <c r="D4" s="2"/>
      <c r="E4" s="2"/>
      <c r="F4" s="2"/>
      <c r="G4" s="2"/>
      <c r="H4" s="2"/>
    </row>
    <row r="5" spans="1:13" ht="15.75" customHeight="1">
      <c r="A5" s="345" t="s">
        <v>77</v>
      </c>
      <c r="B5" s="346"/>
      <c r="C5" s="346"/>
      <c r="D5" s="346"/>
      <c r="E5" s="346"/>
      <c r="F5" s="346"/>
      <c r="G5" s="346"/>
      <c r="H5" s="2"/>
    </row>
    <row r="6" spans="1:13" ht="15.75" customHeight="1">
      <c r="A6" s="345" t="s">
        <v>78</v>
      </c>
      <c r="B6" s="346"/>
      <c r="C6" s="346"/>
      <c r="D6" s="346"/>
      <c r="E6" s="346"/>
      <c r="F6" s="346"/>
      <c r="G6" s="346"/>
      <c r="H6" s="2"/>
    </row>
    <row r="7" spans="1:13" ht="15.75" customHeight="1">
      <c r="A7" s="345" t="s">
        <v>79</v>
      </c>
      <c r="B7" s="346"/>
      <c r="C7" s="346"/>
      <c r="D7" s="346"/>
      <c r="E7" s="346"/>
      <c r="F7" s="346"/>
      <c r="G7" s="346"/>
      <c r="H7" s="2"/>
    </row>
    <row r="8" spans="1:13" ht="15.75" customHeight="1">
      <c r="A8" s="125"/>
      <c r="B8" s="2"/>
      <c r="C8" s="35"/>
      <c r="D8" s="2"/>
      <c r="E8" s="2"/>
      <c r="F8" s="2"/>
      <c r="G8" s="2"/>
      <c r="H8" s="2"/>
    </row>
    <row r="9" spans="1:13" ht="15.6">
      <c r="A9" s="212"/>
      <c r="B9" s="696">
        <v>44196</v>
      </c>
      <c r="C9" s="696"/>
      <c r="D9" s="696">
        <v>44561</v>
      </c>
      <c r="E9" s="696"/>
      <c r="F9" s="211"/>
      <c r="G9" s="2"/>
      <c r="H9" s="2"/>
      <c r="I9" s="693" t="s">
        <v>80</v>
      </c>
      <c r="J9" s="693"/>
    </row>
    <row r="10" spans="1:13" ht="16.2" thickBot="1">
      <c r="A10" s="126"/>
      <c r="B10" s="210" t="s">
        <v>82</v>
      </c>
      <c r="C10" s="210" t="s">
        <v>83</v>
      </c>
      <c r="D10" s="209" t="s">
        <v>82</v>
      </c>
      <c r="E10" s="209" t="s">
        <v>83</v>
      </c>
      <c r="G10" s="2"/>
      <c r="H10" s="2"/>
      <c r="I10" s="693"/>
      <c r="J10" s="693"/>
    </row>
    <row r="11" spans="1:13" ht="15.75" customHeight="1">
      <c r="A11" s="208" t="s">
        <v>84</v>
      </c>
      <c r="B11" s="207"/>
      <c r="C11" s="207"/>
      <c r="D11" s="207"/>
      <c r="E11" s="207"/>
      <c r="G11" s="2"/>
      <c r="H11" s="2"/>
      <c r="K11" s="67"/>
    </row>
    <row r="12" spans="1:13" ht="15" customHeight="1">
      <c r="A12" s="347" t="s">
        <v>85</v>
      </c>
      <c r="B12" s="662">
        <v>3618.1</v>
      </c>
      <c r="C12" s="662">
        <v>2803.2</v>
      </c>
      <c r="D12" s="664">
        <v>4015.9</v>
      </c>
      <c r="E12" s="665">
        <v>2943.5</v>
      </c>
      <c r="G12" s="2"/>
      <c r="H12" s="2"/>
      <c r="I12" s="694">
        <f>B9</f>
        <v>44196</v>
      </c>
      <c r="J12" s="694"/>
      <c r="K12" s="67"/>
      <c r="L12" s="694">
        <f>D9</f>
        <v>44561</v>
      </c>
      <c r="M12" s="694"/>
    </row>
    <row r="13" spans="1:13" ht="15" customHeight="1">
      <c r="A13" s="347" t="s">
        <v>0</v>
      </c>
      <c r="B13" s="662">
        <v>1695.1</v>
      </c>
      <c r="C13" s="662">
        <f>1102.1+425.7</f>
        <v>1527.8</v>
      </c>
      <c r="D13" s="664">
        <f>1382.2+425.8</f>
        <v>1808</v>
      </c>
      <c r="E13" s="664">
        <f>1211.4+425.7</f>
        <v>1637.1000000000001</v>
      </c>
      <c r="G13" s="2"/>
      <c r="H13" s="2"/>
      <c r="I13" s="694"/>
      <c r="J13" s="694"/>
      <c r="K13" s="67"/>
      <c r="L13" s="694"/>
      <c r="M13" s="694"/>
    </row>
    <row r="14" spans="1:13" ht="15.6">
      <c r="A14" s="348" t="s">
        <v>58</v>
      </c>
      <c r="B14" s="662">
        <v>560.20000000000005</v>
      </c>
      <c r="C14" s="662">
        <v>506.2</v>
      </c>
      <c r="D14" s="664">
        <v>560.20000000000005</v>
      </c>
      <c r="E14" s="664">
        <v>506.2</v>
      </c>
      <c r="G14" s="2"/>
      <c r="H14" s="2"/>
      <c r="I14" s="351" t="str">
        <f>B10</f>
        <v>Gross</v>
      </c>
      <c r="J14" s="351" t="str">
        <f>C10</f>
        <v>Net</v>
      </c>
      <c r="K14" s="67"/>
      <c r="L14" s="351" t="str">
        <f>D10</f>
        <v>Gross</v>
      </c>
      <c r="M14" s="351" t="str">
        <f>E10</f>
        <v>Net</v>
      </c>
    </row>
    <row r="15" spans="1:13" ht="15.75" customHeight="1">
      <c r="A15" s="349" t="s">
        <v>69</v>
      </c>
      <c r="B15" s="662">
        <v>39.799999999999997</v>
      </c>
      <c r="C15" s="662">
        <v>25.2</v>
      </c>
      <c r="D15" s="664" t="s">
        <v>34</v>
      </c>
      <c r="E15" s="664" t="s">
        <v>34</v>
      </c>
      <c r="G15" s="2"/>
      <c r="H15" s="2"/>
      <c r="I15" s="695">
        <f>B31</f>
        <v>10157.049999999999</v>
      </c>
      <c r="J15" s="695">
        <f>C31</f>
        <v>6828.0999999999985</v>
      </c>
      <c r="K15" s="206"/>
      <c r="L15" s="695">
        <f>D31</f>
        <v>10719.449999999999</v>
      </c>
      <c r="M15" s="695">
        <f>E31</f>
        <v>7416.1</v>
      </c>
    </row>
    <row r="16" spans="1:13" ht="15" customHeight="1">
      <c r="A16" s="347" t="s">
        <v>86</v>
      </c>
      <c r="B16" s="662">
        <v>559</v>
      </c>
      <c r="C16" s="662">
        <v>279.5</v>
      </c>
      <c r="D16" s="664">
        <v>0</v>
      </c>
      <c r="E16" s="664">
        <v>0</v>
      </c>
      <c r="G16" s="2"/>
      <c r="H16" s="2"/>
      <c r="I16" s="695"/>
      <c r="J16" s="695"/>
      <c r="K16" s="206"/>
      <c r="L16" s="695"/>
      <c r="M16" s="695"/>
    </row>
    <row r="17" spans="1:13" ht="14.25" customHeight="1">
      <c r="A17" s="347" t="s">
        <v>87</v>
      </c>
      <c r="B17" s="662">
        <v>264.45</v>
      </c>
      <c r="C17" s="662">
        <v>238.2</v>
      </c>
      <c r="D17" s="664">
        <v>264.45</v>
      </c>
      <c r="E17" s="664">
        <v>238.2</v>
      </c>
      <c r="G17" s="2"/>
      <c r="H17" s="2"/>
      <c r="K17" s="67"/>
    </row>
    <row r="18" spans="1:13" ht="15">
      <c r="A18" s="347" t="s">
        <v>88</v>
      </c>
      <c r="B18" s="662">
        <v>324</v>
      </c>
      <c r="C18" s="662">
        <v>162</v>
      </c>
      <c r="D18" s="664">
        <v>324</v>
      </c>
      <c r="E18" s="664">
        <v>162</v>
      </c>
      <c r="G18" s="2"/>
      <c r="H18" s="2"/>
      <c r="K18" s="67"/>
    </row>
    <row r="19" spans="1:13" ht="15.6" customHeight="1">
      <c r="A19" s="348" t="s">
        <v>59</v>
      </c>
      <c r="B19" s="662">
        <v>546.5</v>
      </c>
      <c r="C19" s="662">
        <v>148.9</v>
      </c>
      <c r="D19" s="664" t="s">
        <v>34</v>
      </c>
      <c r="E19" s="664" t="s">
        <v>34</v>
      </c>
      <c r="G19" s="2"/>
      <c r="H19" s="2"/>
      <c r="I19" s="689" t="s">
        <v>81</v>
      </c>
      <c r="J19" s="689"/>
      <c r="K19" s="67"/>
    </row>
    <row r="20" spans="1:13" ht="15.6" customHeight="1">
      <c r="A20" s="347" t="s">
        <v>601</v>
      </c>
      <c r="B20" s="662">
        <f>499+103.5</f>
        <v>602.5</v>
      </c>
      <c r="C20" s="662">
        <f>129.8+57.6</f>
        <v>187.4</v>
      </c>
      <c r="D20" s="664">
        <f>499+103.5</f>
        <v>602.5</v>
      </c>
      <c r="E20" s="664">
        <f>129.8+37.3</f>
        <v>167.10000000000002</v>
      </c>
      <c r="G20" s="2"/>
      <c r="H20" s="2"/>
      <c r="I20" s="689"/>
      <c r="J20" s="689"/>
      <c r="K20" s="67"/>
    </row>
    <row r="21" spans="1:13" ht="15.6" customHeight="1">
      <c r="A21" s="347" t="s">
        <v>89</v>
      </c>
      <c r="B21" s="662">
        <v>175.3</v>
      </c>
      <c r="C21" s="662">
        <v>173.3</v>
      </c>
      <c r="D21" s="664">
        <f>44.7+130.6</f>
        <v>175.3</v>
      </c>
      <c r="E21" s="664">
        <f>44.7+128.6</f>
        <v>173.3</v>
      </c>
      <c r="G21" s="2"/>
      <c r="H21" s="2"/>
      <c r="I21" s="689"/>
      <c r="J21" s="689"/>
      <c r="K21" s="67"/>
    </row>
    <row r="22" spans="1:13" ht="15" customHeight="1">
      <c r="A22" s="347" t="s">
        <v>91</v>
      </c>
      <c r="B22" s="662" t="s">
        <v>34</v>
      </c>
      <c r="C22" s="662" t="s">
        <v>34</v>
      </c>
      <c r="D22" s="664">
        <v>68</v>
      </c>
      <c r="E22" s="664">
        <v>68</v>
      </c>
      <c r="G22" s="2"/>
      <c r="H22" s="2"/>
      <c r="K22" s="67"/>
    </row>
    <row r="23" spans="1:13" ht="15" customHeight="1">
      <c r="A23" s="347" t="s">
        <v>90</v>
      </c>
      <c r="B23" s="662">
        <v>329</v>
      </c>
      <c r="C23" s="662">
        <v>238</v>
      </c>
      <c r="D23" s="664">
        <v>571</v>
      </c>
      <c r="E23" s="664">
        <v>479.7</v>
      </c>
      <c r="G23" s="2"/>
      <c r="H23" s="2"/>
      <c r="I23" s="690">
        <f>B9</f>
        <v>44196</v>
      </c>
      <c r="J23" s="690"/>
      <c r="K23" s="67"/>
      <c r="L23" s="690">
        <f>D9</f>
        <v>44561</v>
      </c>
      <c r="M23" s="690"/>
    </row>
    <row r="24" spans="1:13" ht="18" customHeight="1">
      <c r="A24" s="347" t="s">
        <v>92</v>
      </c>
      <c r="B24" s="662">
        <f>315.3+302</f>
        <v>617.29999999999995</v>
      </c>
      <c r="C24" s="662">
        <f>140.2+75.5</f>
        <v>215.7</v>
      </c>
      <c r="D24" s="664">
        <f>403.3+502</f>
        <v>905.3</v>
      </c>
      <c r="E24" s="664">
        <f>254.2+125.5</f>
        <v>379.7</v>
      </c>
      <c r="G24" s="2"/>
      <c r="H24" s="2"/>
      <c r="I24" s="690"/>
      <c r="J24" s="690"/>
      <c r="K24" s="67"/>
      <c r="L24" s="690"/>
      <c r="M24" s="690"/>
    </row>
    <row r="25" spans="1:13" ht="15.6">
      <c r="A25" s="348" t="s">
        <v>93</v>
      </c>
      <c r="B25" s="662">
        <v>269</v>
      </c>
      <c r="C25" s="662">
        <v>176.5</v>
      </c>
      <c r="D25" s="664">
        <v>363.5</v>
      </c>
      <c r="E25" s="664">
        <v>261.60000000000002</v>
      </c>
      <c r="G25" s="2"/>
      <c r="H25" s="2"/>
      <c r="I25" s="352" t="str">
        <f>B10</f>
        <v>Gross</v>
      </c>
      <c r="J25" s="352" t="str">
        <f>C10</f>
        <v>Net</v>
      </c>
      <c r="K25" s="127"/>
      <c r="L25" s="352" t="str">
        <f>D10</f>
        <v>Gross</v>
      </c>
      <c r="M25" s="352" t="str">
        <f>E10</f>
        <v>Net</v>
      </c>
    </row>
    <row r="26" spans="1:13" ht="15" customHeight="1">
      <c r="A26" s="347" t="s">
        <v>94</v>
      </c>
      <c r="B26" s="662">
        <v>115</v>
      </c>
      <c r="C26" s="662">
        <v>57.5</v>
      </c>
      <c r="D26" s="664">
        <v>175</v>
      </c>
      <c r="E26" s="664">
        <v>87.5</v>
      </c>
      <c r="G26" s="2"/>
      <c r="H26" s="2"/>
      <c r="I26" s="691">
        <f>B47</f>
        <v>3562.5999999999995</v>
      </c>
      <c r="J26" s="691">
        <f>C47</f>
        <v>1789.8</v>
      </c>
      <c r="K26" s="128"/>
      <c r="L26" s="691">
        <f>D47</f>
        <v>4702.6000000000004</v>
      </c>
      <c r="M26" s="691">
        <f>E47</f>
        <v>2591.0000000000005</v>
      </c>
    </row>
    <row r="27" spans="1:13" ht="15" customHeight="1">
      <c r="A27" s="347" t="s">
        <v>95</v>
      </c>
      <c r="B27" s="662">
        <v>110.6</v>
      </c>
      <c r="C27" s="662">
        <v>55.8</v>
      </c>
      <c r="D27" s="664">
        <v>145.1</v>
      </c>
      <c r="E27" s="664">
        <v>73.099999999999994</v>
      </c>
      <c r="G27" s="2"/>
      <c r="H27" s="2"/>
      <c r="I27" s="691"/>
      <c r="J27" s="691"/>
      <c r="K27" s="128"/>
      <c r="L27" s="691"/>
      <c r="M27" s="691"/>
    </row>
    <row r="28" spans="1:13" ht="15" customHeight="1">
      <c r="A28" s="347" t="s">
        <v>832</v>
      </c>
      <c r="B28" s="662" t="s">
        <v>34</v>
      </c>
      <c r="C28" s="662" t="s">
        <v>34</v>
      </c>
      <c r="D28" s="664">
        <v>416</v>
      </c>
      <c r="E28" s="664">
        <v>212.2</v>
      </c>
      <c r="G28" s="2"/>
      <c r="H28" s="2"/>
      <c r="I28" s="129"/>
      <c r="J28" s="129"/>
      <c r="K28" s="128"/>
      <c r="L28" s="129"/>
      <c r="M28" s="129"/>
    </row>
    <row r="29" spans="1:13" ht="15.75" customHeight="1">
      <c r="A29" s="347" t="s">
        <v>747</v>
      </c>
      <c r="B29" s="662">
        <v>325.2</v>
      </c>
      <c r="C29" s="662">
        <v>26.9</v>
      </c>
      <c r="D29" s="664">
        <v>325.2</v>
      </c>
      <c r="E29" s="664">
        <v>26.9</v>
      </c>
      <c r="G29" s="2"/>
      <c r="H29" s="2"/>
      <c r="K29" s="67"/>
    </row>
    <row r="30" spans="1:13" ht="15.75" customHeight="1" thickBot="1">
      <c r="A30" s="350" t="s">
        <v>96</v>
      </c>
      <c r="B30" s="663">
        <v>6</v>
      </c>
      <c r="C30" s="663">
        <v>6</v>
      </c>
      <c r="D30" s="666" t="s">
        <v>34</v>
      </c>
      <c r="E30" s="666" t="s">
        <v>34</v>
      </c>
      <c r="G30" s="2"/>
      <c r="H30" s="2"/>
      <c r="K30" s="67"/>
    </row>
    <row r="31" spans="1:13" ht="15.75" customHeight="1">
      <c r="A31" s="558" t="s">
        <v>97</v>
      </c>
      <c r="B31" s="556">
        <f>SUM(B12:B30)</f>
        <v>10157.049999999999</v>
      </c>
      <c r="C31" s="556">
        <f>SUM(C12:C30)</f>
        <v>6828.0999999999985</v>
      </c>
      <c r="D31" s="556">
        <f>SUM(D12:D30)</f>
        <v>10719.449999999999</v>
      </c>
      <c r="E31" s="556">
        <f>SUM(E12:E30)</f>
        <v>7416.1</v>
      </c>
      <c r="G31" s="2"/>
      <c r="H31" s="2"/>
    </row>
    <row r="32" spans="1:13" ht="15.6" customHeight="1">
      <c r="A32" s="204" t="s">
        <v>98</v>
      </c>
      <c r="B32" s="205"/>
      <c r="C32" s="205"/>
      <c r="D32" s="504"/>
      <c r="E32" s="504"/>
      <c r="G32" s="2"/>
      <c r="H32" s="2"/>
      <c r="I32" s="686"/>
      <c r="J32" s="686"/>
      <c r="K32" s="686"/>
      <c r="L32" s="686"/>
      <c r="M32" s="686"/>
    </row>
    <row r="33" spans="1:13" ht="15" customHeight="1">
      <c r="A33" s="347" t="s">
        <v>85</v>
      </c>
      <c r="B33" s="662">
        <v>533.9</v>
      </c>
      <c r="C33" s="662">
        <v>379.6</v>
      </c>
      <c r="D33" s="667">
        <v>1004.9</v>
      </c>
      <c r="E33" s="667">
        <v>740.6</v>
      </c>
      <c r="G33" s="2"/>
      <c r="H33" s="2"/>
      <c r="I33" s="686"/>
      <c r="J33" s="686"/>
      <c r="K33" s="686"/>
      <c r="L33" s="686"/>
      <c r="M33" s="686"/>
    </row>
    <row r="34" spans="1:13" ht="25.5" customHeight="1">
      <c r="A34" s="347" t="s">
        <v>90</v>
      </c>
      <c r="B34" s="662">
        <v>398.5</v>
      </c>
      <c r="C34" s="662">
        <v>199.3</v>
      </c>
      <c r="D34" s="667">
        <v>398.5</v>
      </c>
      <c r="E34" s="667">
        <v>199.3</v>
      </c>
      <c r="G34" s="2"/>
      <c r="H34" s="2"/>
      <c r="I34" s="177"/>
      <c r="J34" s="130"/>
      <c r="K34" s="131"/>
      <c r="L34" s="131"/>
      <c r="M34" s="131"/>
    </row>
    <row r="35" spans="1:13" ht="15" customHeight="1">
      <c r="A35" s="348" t="s">
        <v>99</v>
      </c>
      <c r="B35" s="662">
        <v>323.89999999999998</v>
      </c>
      <c r="C35" s="662">
        <v>220.3</v>
      </c>
      <c r="D35" s="668">
        <v>427.5</v>
      </c>
      <c r="E35" s="667">
        <v>323.3</v>
      </c>
      <c r="G35" s="2"/>
      <c r="H35" s="2"/>
      <c r="I35" s="684" t="s">
        <v>814</v>
      </c>
      <c r="J35" s="684"/>
      <c r="K35" s="684"/>
      <c r="L35" s="684"/>
      <c r="M35" s="684"/>
    </row>
    <row r="36" spans="1:13" ht="15" customHeight="1">
      <c r="A36" s="347" t="s">
        <v>0</v>
      </c>
      <c r="B36" s="662">
        <v>278</v>
      </c>
      <c r="C36" s="662">
        <v>219.4</v>
      </c>
      <c r="D36" s="667">
        <f>317.2+61.1</f>
        <v>378.3</v>
      </c>
      <c r="E36" s="667">
        <f>261.7+57.9</f>
        <v>319.59999999999997</v>
      </c>
      <c r="G36" s="2"/>
      <c r="H36" s="2"/>
      <c r="I36" s="684"/>
      <c r="J36" s="684"/>
      <c r="K36" s="684"/>
      <c r="L36" s="684"/>
      <c r="M36" s="684"/>
    </row>
    <row r="37" spans="1:13" ht="22.5" customHeight="1">
      <c r="A37" s="347" t="s">
        <v>94</v>
      </c>
      <c r="B37" s="662">
        <v>261</v>
      </c>
      <c r="C37" s="662">
        <v>130.5</v>
      </c>
      <c r="D37" s="667">
        <v>261</v>
      </c>
      <c r="E37" s="667">
        <v>130.5</v>
      </c>
      <c r="G37" s="2"/>
      <c r="H37" s="2"/>
      <c r="I37" s="495"/>
      <c r="J37" s="495"/>
      <c r="K37" s="495"/>
      <c r="L37" s="495"/>
      <c r="M37" s="495"/>
    </row>
    <row r="38" spans="1:13" ht="15">
      <c r="A38" s="347" t="s">
        <v>88</v>
      </c>
      <c r="B38" s="662">
        <v>119.6</v>
      </c>
      <c r="C38" s="662">
        <v>119.6</v>
      </c>
      <c r="D38" s="667">
        <v>119.6</v>
      </c>
      <c r="E38" s="667">
        <v>119.6</v>
      </c>
      <c r="G38" s="2"/>
      <c r="H38" s="2"/>
      <c r="I38" s="687">
        <f>B9</f>
        <v>44196</v>
      </c>
      <c r="J38" s="687"/>
      <c r="K38" s="133"/>
      <c r="L38" s="687">
        <f>D9</f>
        <v>44561</v>
      </c>
      <c r="M38" s="687"/>
    </row>
    <row r="39" spans="1:13" ht="18.75" customHeight="1">
      <c r="A39" s="347" t="s">
        <v>93</v>
      </c>
      <c r="B39" s="662">
        <v>207</v>
      </c>
      <c r="C39" s="662">
        <v>99.7</v>
      </c>
      <c r="D39" s="667">
        <v>657</v>
      </c>
      <c r="E39" s="667">
        <v>324.7</v>
      </c>
      <c r="G39" s="2"/>
      <c r="H39" s="2"/>
      <c r="I39" s="687"/>
      <c r="J39" s="687"/>
      <c r="K39" s="133"/>
      <c r="L39" s="687"/>
      <c r="M39" s="687"/>
    </row>
    <row r="40" spans="1:13" ht="15" customHeight="1">
      <c r="A40" s="347" t="s">
        <v>60</v>
      </c>
      <c r="B40" s="662">
        <v>1065.2</v>
      </c>
      <c r="C40" s="662">
        <v>170.4</v>
      </c>
      <c r="D40" s="667">
        <v>1065.2</v>
      </c>
      <c r="E40" s="667">
        <v>170.4</v>
      </c>
      <c r="G40" s="2"/>
      <c r="H40" s="2"/>
      <c r="I40" s="354" t="str">
        <f>+B10</f>
        <v>Gross</v>
      </c>
      <c r="J40" s="354" t="str">
        <f>C10</f>
        <v>Net</v>
      </c>
      <c r="K40" s="355"/>
      <c r="L40" s="354" t="str">
        <f>D10</f>
        <v>Gross</v>
      </c>
      <c r="M40" s="354" t="str">
        <f>E10</f>
        <v>Net</v>
      </c>
    </row>
    <row r="41" spans="1:13" ht="15" customHeight="1">
      <c r="A41" s="347" t="s">
        <v>58</v>
      </c>
      <c r="B41" s="662">
        <v>61.4</v>
      </c>
      <c r="C41" s="662">
        <v>42.4</v>
      </c>
      <c r="D41" s="667">
        <v>61.4</v>
      </c>
      <c r="E41" s="667">
        <v>42.4</v>
      </c>
      <c r="G41" s="2"/>
      <c r="H41" s="2"/>
      <c r="I41" s="688">
        <f>+I26+I15</f>
        <v>13719.649999999998</v>
      </c>
      <c r="J41" s="688">
        <f>+J26+J15</f>
        <v>8617.8999999999978</v>
      </c>
      <c r="K41" s="353"/>
      <c r="L41" s="688">
        <f>+L26+L15</f>
        <v>15422.05</v>
      </c>
      <c r="M41" s="688">
        <f>+M26+M15</f>
        <v>10007.1</v>
      </c>
    </row>
    <row r="42" spans="1:13" ht="15" customHeight="1">
      <c r="A42" s="347" t="s">
        <v>87</v>
      </c>
      <c r="B42" s="662">
        <v>12.1</v>
      </c>
      <c r="C42" s="662">
        <v>12.1</v>
      </c>
      <c r="D42" s="667">
        <v>32.1</v>
      </c>
      <c r="E42" s="667">
        <v>30.1</v>
      </c>
      <c r="G42" s="2"/>
      <c r="H42" s="2"/>
      <c r="I42" s="688"/>
      <c r="J42" s="688"/>
      <c r="K42" s="353"/>
      <c r="L42" s="688"/>
      <c r="M42" s="688"/>
    </row>
    <row r="43" spans="1:13" ht="15.75" customHeight="1">
      <c r="A43" s="347" t="s">
        <v>92</v>
      </c>
      <c r="B43" s="662">
        <v>117</v>
      </c>
      <c r="C43" s="662">
        <v>113.1</v>
      </c>
      <c r="D43" s="667">
        <v>127.5</v>
      </c>
      <c r="E43" s="667">
        <v>122.8</v>
      </c>
      <c r="G43" s="2"/>
      <c r="H43" s="2"/>
    </row>
    <row r="44" spans="1:13" ht="15.75" customHeight="1">
      <c r="A44" s="347" t="s">
        <v>602</v>
      </c>
      <c r="B44" s="662">
        <v>148.6</v>
      </c>
      <c r="C44" s="662">
        <v>65.2</v>
      </c>
      <c r="D44" s="667">
        <v>165.1</v>
      </c>
      <c r="E44" s="667">
        <v>65.400000000000006</v>
      </c>
      <c r="G44" s="2"/>
      <c r="H44" s="2"/>
    </row>
    <row r="45" spans="1:13" ht="15.75" customHeight="1">
      <c r="A45" s="347" t="s">
        <v>86</v>
      </c>
      <c r="B45" s="669">
        <v>36.4</v>
      </c>
      <c r="C45" s="669">
        <v>18.2</v>
      </c>
      <c r="D45" s="670" t="s">
        <v>34</v>
      </c>
      <c r="E45" s="670" t="s">
        <v>34</v>
      </c>
      <c r="G45" s="2"/>
      <c r="H45" s="2"/>
    </row>
    <row r="46" spans="1:13" ht="15.75" customHeight="1" thickBot="1">
      <c r="A46" s="347" t="s">
        <v>794</v>
      </c>
      <c r="B46" s="671" t="s">
        <v>34</v>
      </c>
      <c r="C46" s="671" t="s">
        <v>34</v>
      </c>
      <c r="D46" s="672">
        <v>4.5</v>
      </c>
      <c r="E46" s="672">
        <v>2.2999999999999998</v>
      </c>
      <c r="G46" s="2"/>
      <c r="H46" s="2"/>
    </row>
    <row r="47" spans="1:13" ht="15.75" customHeight="1">
      <c r="A47" s="558" t="s">
        <v>101</v>
      </c>
      <c r="B47" s="556">
        <f>SUM(B33:B46)</f>
        <v>3562.5999999999995</v>
      </c>
      <c r="C47" s="556">
        <f>SUM(C33:C46)</f>
        <v>1789.8</v>
      </c>
      <c r="D47" s="556">
        <f>SUM(D33:D46)</f>
        <v>4702.6000000000004</v>
      </c>
      <c r="E47" s="556">
        <f>SUM(E33:E46)</f>
        <v>2591.0000000000005</v>
      </c>
      <c r="G47" s="2"/>
      <c r="H47" s="2"/>
    </row>
    <row r="48" spans="1:13" ht="15" customHeight="1" thickBot="1">
      <c r="A48" s="204"/>
      <c r="B48" s="203"/>
      <c r="C48" s="203"/>
      <c r="D48" s="480"/>
      <c r="E48" s="480"/>
      <c r="G48" s="2"/>
      <c r="H48" s="2"/>
    </row>
    <row r="49" spans="1:8" ht="16.5" customHeight="1">
      <c r="A49" s="559" t="s">
        <v>2</v>
      </c>
      <c r="B49" s="557">
        <f>SUM(B47,B31)</f>
        <v>13719.649999999998</v>
      </c>
      <c r="C49" s="557">
        <f>SUM(C47,C31)</f>
        <v>8617.8999999999978</v>
      </c>
      <c r="D49" s="557">
        <f>SUM(D47,D31)</f>
        <v>15422.05</v>
      </c>
      <c r="E49" s="557">
        <f>SUM(E47,E31)</f>
        <v>10007.1</v>
      </c>
      <c r="G49" s="133"/>
      <c r="H49" s="133"/>
    </row>
    <row r="50" spans="1:8" ht="15" customHeight="1">
      <c r="A50" s="134"/>
      <c r="B50" s="304"/>
      <c r="C50" s="304"/>
      <c r="D50" s="294"/>
      <c r="E50" s="294"/>
      <c r="G50" s="133"/>
      <c r="H50" s="133"/>
    </row>
    <row r="51" spans="1:8" ht="15" customHeight="1">
      <c r="A51" s="202"/>
      <c r="B51" s="132"/>
      <c r="C51" s="132"/>
      <c r="D51" s="132"/>
      <c r="E51" s="132"/>
      <c r="G51" s="133"/>
      <c r="H51" s="133"/>
    </row>
    <row r="52" spans="1:8">
      <c r="A52" s="685" t="s">
        <v>597</v>
      </c>
      <c r="B52" s="685"/>
      <c r="C52" s="133"/>
      <c r="D52" s="133"/>
      <c r="E52" s="133"/>
      <c r="F52" s="132"/>
    </row>
    <row r="53" spans="1:8" ht="15" customHeight="1">
      <c r="A53" s="328"/>
      <c r="B53" s="328"/>
      <c r="C53" s="293"/>
      <c r="D53" s="293"/>
      <c r="E53" s="133"/>
      <c r="F53" s="133"/>
    </row>
    <row r="54" spans="1:8" ht="15" customHeight="1">
      <c r="F54" s="133"/>
    </row>
    <row r="55" spans="1:8" ht="15" customHeight="1"/>
    <row r="56" spans="1:8" ht="15" customHeight="1"/>
    <row r="57" spans="1:8" ht="15" customHeight="1"/>
    <row r="58" spans="1:8" ht="15" customHeight="1">
      <c r="A58" s="135"/>
    </row>
    <row r="59" spans="1:8" ht="15" customHeight="1"/>
    <row r="60" spans="1:8" ht="15" customHeight="1"/>
    <row r="61" spans="1:8" ht="15" customHeight="1"/>
    <row r="62" spans="1:8" ht="15" customHeight="1"/>
    <row r="63" spans="1:8" ht="15" customHeight="1"/>
    <row r="64" spans="1:8" ht="15" customHeight="1"/>
    <row r="65" ht="15" customHeight="1"/>
    <row r="66" ht="15" customHeight="1"/>
    <row r="67" ht="15" customHeight="1"/>
  </sheetData>
  <mergeCells count="26">
    <mergeCell ref="A1:M3"/>
    <mergeCell ref="I9:J10"/>
    <mergeCell ref="I12:J13"/>
    <mergeCell ref="L12:M13"/>
    <mergeCell ref="I15:I16"/>
    <mergeCell ref="J15:J16"/>
    <mergeCell ref="L15:L16"/>
    <mergeCell ref="M15:M16"/>
    <mergeCell ref="B9:C9"/>
    <mergeCell ref="D9:E9"/>
    <mergeCell ref="I19:J21"/>
    <mergeCell ref="I23:J24"/>
    <mergeCell ref="L23:M24"/>
    <mergeCell ref="I26:I27"/>
    <mergeCell ref="J26:J27"/>
    <mergeCell ref="L26:L27"/>
    <mergeCell ref="M26:M27"/>
    <mergeCell ref="I35:M36"/>
    <mergeCell ref="A52:B52"/>
    <mergeCell ref="I32:M33"/>
    <mergeCell ref="I38:J39"/>
    <mergeCell ref="L38:M39"/>
    <mergeCell ref="I41:I42"/>
    <mergeCell ref="J41:J42"/>
    <mergeCell ref="L41:L42"/>
    <mergeCell ref="M41:M42"/>
  </mergeCells>
  <pageMargins left="0.25" right="0.25" top="0.75" bottom="0.75" header="0.3" footer="0.3"/>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P567"/>
  <sheetViews>
    <sheetView zoomScale="70" zoomScaleNormal="70" workbookViewId="0">
      <selection activeCell="B365" sqref="B365"/>
    </sheetView>
  </sheetViews>
  <sheetFormatPr baseColWidth="10" defaultColWidth="11.44140625" defaultRowHeight="14.4"/>
  <cols>
    <col min="1" max="1" width="24.44140625" style="136" customWidth="1"/>
    <col min="2" max="2" width="30" style="136" bestFit="1" customWidth="1"/>
    <col min="3" max="3" width="39.21875" style="136" customWidth="1"/>
    <col min="4" max="4" width="20.5546875" style="136" customWidth="1"/>
    <col min="5" max="5" width="21.44140625" style="147" customWidth="1"/>
    <col min="6" max="6" width="23.21875" style="147" customWidth="1"/>
    <col min="7" max="7" width="28.5546875" style="147" customWidth="1"/>
    <col min="8" max="8" width="24" style="148" customWidth="1"/>
    <col min="9" max="9" width="13.44140625" style="148" customWidth="1"/>
    <col min="10" max="10" width="21.77734375" style="136" customWidth="1"/>
    <col min="11" max="11" width="43" style="136" customWidth="1"/>
    <col min="12" max="42" width="11.5546875" customWidth="1"/>
    <col min="43" max="16384" width="11.44140625" style="136"/>
  </cols>
  <sheetData>
    <row r="1" spans="1:42" ht="15" customHeight="1">
      <c r="A1" s="697" t="s">
        <v>930</v>
      </c>
      <c r="B1" s="692"/>
      <c r="C1" s="692"/>
      <c r="D1" s="692"/>
      <c r="E1" s="692"/>
      <c r="F1" s="692"/>
      <c r="G1" s="692"/>
      <c r="H1" s="692"/>
      <c r="I1" s="692"/>
      <c r="J1" s="692"/>
      <c r="K1" s="692"/>
    </row>
    <row r="2" spans="1:42" ht="15" customHeight="1">
      <c r="A2" s="692"/>
      <c r="B2" s="692"/>
      <c r="C2" s="692"/>
      <c r="D2" s="692"/>
      <c r="E2" s="692"/>
      <c r="F2" s="692"/>
      <c r="G2" s="692"/>
      <c r="H2" s="692"/>
      <c r="I2" s="692"/>
      <c r="J2" s="692"/>
      <c r="K2" s="692"/>
    </row>
    <row r="3" spans="1:42" ht="55.05" customHeight="1">
      <c r="A3" s="692"/>
      <c r="B3" s="692"/>
      <c r="C3" s="692"/>
      <c r="D3" s="692"/>
      <c r="E3" s="692"/>
      <c r="F3" s="692"/>
      <c r="G3" s="692"/>
      <c r="H3" s="692"/>
      <c r="I3" s="692"/>
      <c r="J3" s="692"/>
      <c r="K3" s="692"/>
    </row>
    <row r="4" spans="1:42" s="139" customFormat="1" ht="35.4">
      <c r="A4" s="29"/>
      <c r="B4" s="29"/>
      <c r="C4" s="29"/>
      <c r="D4" s="29"/>
      <c r="E4" s="137"/>
      <c r="F4" s="137"/>
      <c r="G4" s="137"/>
      <c r="H4" s="138"/>
      <c r="I4" s="29"/>
      <c r="J4" s="29"/>
      <c r="K4" s="29"/>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row>
    <row r="5" spans="1:42" s="140" customFormat="1" ht="67.5" customHeight="1">
      <c r="A5" s="213" t="s">
        <v>106</v>
      </c>
      <c r="B5" s="214" t="s">
        <v>102</v>
      </c>
      <c r="C5" s="214" t="s">
        <v>103</v>
      </c>
      <c r="D5" s="214" t="s">
        <v>104</v>
      </c>
      <c r="E5" s="215" t="s">
        <v>233</v>
      </c>
      <c r="F5" s="216" t="s">
        <v>603</v>
      </c>
      <c r="G5" s="216" t="s">
        <v>737</v>
      </c>
      <c r="H5" s="217" t="s">
        <v>806</v>
      </c>
      <c r="I5" s="218" t="s">
        <v>105</v>
      </c>
      <c r="J5" s="218" t="s">
        <v>931</v>
      </c>
      <c r="K5" s="218" t="s">
        <v>932</v>
      </c>
      <c r="L5"/>
      <c r="M5"/>
      <c r="N5"/>
      <c r="O5"/>
      <c r="P5"/>
      <c r="Q5"/>
      <c r="R5"/>
      <c r="S5"/>
      <c r="T5"/>
      <c r="U5"/>
      <c r="V5"/>
      <c r="W5"/>
      <c r="X5"/>
      <c r="Y5"/>
      <c r="Z5"/>
      <c r="AA5"/>
      <c r="AB5"/>
      <c r="AC5"/>
      <c r="AD5"/>
      <c r="AE5"/>
      <c r="AF5"/>
      <c r="AG5"/>
      <c r="AH5"/>
      <c r="AI5"/>
      <c r="AJ5"/>
      <c r="AK5"/>
      <c r="AL5"/>
      <c r="AM5"/>
      <c r="AN5"/>
    </row>
    <row r="6" spans="1:42" s="141" customFormat="1" ht="15" customHeight="1">
      <c r="A6" s="365" t="s">
        <v>95</v>
      </c>
      <c r="B6" s="365" t="s">
        <v>71</v>
      </c>
      <c r="C6" s="496" t="s">
        <v>234</v>
      </c>
      <c r="D6" s="365" t="s">
        <v>84</v>
      </c>
      <c r="E6" s="494">
        <v>145</v>
      </c>
      <c r="F6" s="494">
        <v>145</v>
      </c>
      <c r="G6" s="494">
        <v>73</v>
      </c>
      <c r="H6" s="365" t="s">
        <v>857</v>
      </c>
      <c r="I6" s="496" t="s">
        <v>234</v>
      </c>
      <c r="J6" s="365" t="s">
        <v>214</v>
      </c>
      <c r="K6" s="365" t="s">
        <v>71</v>
      </c>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row>
    <row r="7" spans="1:42" s="142" customFormat="1" ht="15" customHeight="1">
      <c r="A7" s="365" t="s">
        <v>89</v>
      </c>
      <c r="B7" s="365" t="s">
        <v>71</v>
      </c>
      <c r="C7" s="496" t="s">
        <v>234</v>
      </c>
      <c r="D7" s="365" t="s">
        <v>84</v>
      </c>
      <c r="E7" s="494">
        <v>175</v>
      </c>
      <c r="F7" s="494">
        <v>172</v>
      </c>
      <c r="G7" s="494">
        <v>173</v>
      </c>
      <c r="H7" s="365" t="s">
        <v>858</v>
      </c>
      <c r="I7" s="496" t="s">
        <v>234</v>
      </c>
      <c r="J7" s="365" t="s">
        <v>214</v>
      </c>
      <c r="K7" s="365" t="s">
        <v>71</v>
      </c>
      <c r="L7" s="78"/>
    </row>
    <row r="8" spans="1:42" s="141" customFormat="1" ht="15" customHeight="1">
      <c r="A8" s="365" t="s">
        <v>218</v>
      </c>
      <c r="B8" s="496" t="s">
        <v>692</v>
      </c>
      <c r="C8" s="496" t="s">
        <v>415</v>
      </c>
      <c r="D8" s="365" t="s">
        <v>582</v>
      </c>
      <c r="E8" s="494">
        <v>10</v>
      </c>
      <c r="F8" s="494">
        <v>10</v>
      </c>
      <c r="G8" s="494">
        <f>Tableau1[[#This Row],[EDF Stake (%)]]*Tableau1[[#This Row],[Gross capacity (MW)]]</f>
        <v>6.8630000000000004</v>
      </c>
      <c r="H8" s="365">
        <v>1965</v>
      </c>
      <c r="I8" s="496">
        <v>0.68630000000000002</v>
      </c>
      <c r="J8" s="365" t="s">
        <v>214</v>
      </c>
      <c r="K8" s="365" t="s">
        <v>70</v>
      </c>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row>
    <row r="9" spans="1:42" s="141" customFormat="1" ht="15" customHeight="1">
      <c r="A9" s="365" t="s">
        <v>218</v>
      </c>
      <c r="B9" s="496" t="s">
        <v>692</v>
      </c>
      <c r="C9" s="496" t="s">
        <v>416</v>
      </c>
      <c r="D9" s="365" t="s">
        <v>582</v>
      </c>
      <c r="E9" s="494">
        <v>7.05</v>
      </c>
      <c r="F9" s="494">
        <v>7.05</v>
      </c>
      <c r="G9" s="494">
        <f>Tableau1[[#This Row],[Gross capacity (MW)]]*Tableau1[[#This Row],[EDF Stake (%)]]</f>
        <v>4.8384150000000004</v>
      </c>
      <c r="H9" s="365">
        <v>1980</v>
      </c>
      <c r="I9" s="496">
        <v>0.68630000000000002</v>
      </c>
      <c r="J9" s="365" t="s">
        <v>214</v>
      </c>
      <c r="K9" s="365" t="s">
        <v>70</v>
      </c>
      <c r="L9" s="78"/>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row>
    <row r="10" spans="1:42" s="141" customFormat="1" ht="15" customHeight="1">
      <c r="A10" s="365" t="s">
        <v>218</v>
      </c>
      <c r="B10" s="496" t="s">
        <v>692</v>
      </c>
      <c r="C10" s="496" t="s">
        <v>428</v>
      </c>
      <c r="D10" s="365" t="s">
        <v>581</v>
      </c>
      <c r="E10" s="494">
        <v>25</v>
      </c>
      <c r="F10" s="494">
        <v>25</v>
      </c>
      <c r="G10" s="494">
        <f>Tableau1[[#This Row],[EDF Stake (%)]]*Tableau1[[#This Row],[Gross capacity (MW)]]</f>
        <v>17.157499999999999</v>
      </c>
      <c r="H10" s="365">
        <v>2013</v>
      </c>
      <c r="I10" s="496">
        <v>0.68630000000000002</v>
      </c>
      <c r="J10" s="365" t="s">
        <v>214</v>
      </c>
      <c r="K10" s="365" t="s">
        <v>70</v>
      </c>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row>
    <row r="11" spans="1:42" s="141" customFormat="1" ht="15" customHeight="1">
      <c r="A11" s="365" t="s">
        <v>218</v>
      </c>
      <c r="B11" s="496" t="s">
        <v>692</v>
      </c>
      <c r="C11" s="496" t="s">
        <v>429</v>
      </c>
      <c r="D11" s="365" t="s">
        <v>581</v>
      </c>
      <c r="E11" s="494">
        <v>25</v>
      </c>
      <c r="F11" s="494">
        <v>25</v>
      </c>
      <c r="G11" s="494">
        <f>Tableau1[[#This Row],[Gross capacity (MW)]]*Tableau1[[#This Row],[EDF Stake (%)]]</f>
        <v>17.157499999999999</v>
      </c>
      <c r="H11" s="365">
        <v>2013</v>
      </c>
      <c r="I11" s="496">
        <v>0.68630000000000002</v>
      </c>
      <c r="J11" s="365" t="s">
        <v>214</v>
      </c>
      <c r="K11" s="365" t="s">
        <v>70</v>
      </c>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row>
    <row r="12" spans="1:42" s="141" customFormat="1" ht="15" customHeight="1">
      <c r="A12" s="365" t="s">
        <v>218</v>
      </c>
      <c r="B12" s="496" t="s">
        <v>692</v>
      </c>
      <c r="C12" s="496" t="s">
        <v>430</v>
      </c>
      <c r="D12" s="365" t="s">
        <v>581</v>
      </c>
      <c r="E12" s="494">
        <v>64</v>
      </c>
      <c r="F12" s="494">
        <v>64</v>
      </c>
      <c r="G12" s="494">
        <f>Tableau1[[#This Row],[EDF Stake (%)]]*Tableau1[[#This Row],[Gross capacity (MW)]]</f>
        <v>43.923200000000001</v>
      </c>
      <c r="H12" s="365">
        <v>2016</v>
      </c>
      <c r="I12" s="496">
        <v>0.68630000000000002</v>
      </c>
      <c r="J12" s="365" t="s">
        <v>214</v>
      </c>
      <c r="K12" s="365" t="s">
        <v>70</v>
      </c>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row>
    <row r="13" spans="1:42" s="141" customFormat="1" ht="15" customHeight="1">
      <c r="A13" s="365" t="s">
        <v>218</v>
      </c>
      <c r="B13" s="496" t="s">
        <v>692</v>
      </c>
      <c r="C13" s="496" t="s">
        <v>431</v>
      </c>
      <c r="D13" s="365" t="s">
        <v>581</v>
      </c>
      <c r="E13" s="494">
        <v>64</v>
      </c>
      <c r="F13" s="494">
        <v>64</v>
      </c>
      <c r="G13" s="494">
        <f>Tableau1[[#This Row],[Gross capacity (MW)]]*Tableau1[[#This Row],[EDF Stake (%)]]</f>
        <v>43.923200000000001</v>
      </c>
      <c r="H13" s="365">
        <v>2016</v>
      </c>
      <c r="I13" s="496">
        <v>0.68630000000000002</v>
      </c>
      <c r="J13" s="365" t="s">
        <v>214</v>
      </c>
      <c r="K13" s="365" t="s">
        <v>70</v>
      </c>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row>
    <row r="14" spans="1:42" s="141" customFormat="1" ht="15" customHeight="1">
      <c r="A14" s="365" t="s">
        <v>218</v>
      </c>
      <c r="B14" s="317" t="s">
        <v>692</v>
      </c>
      <c r="C14" s="317" t="s">
        <v>766</v>
      </c>
      <c r="D14" s="317" t="s">
        <v>84</v>
      </c>
      <c r="E14" s="318">
        <v>2.35</v>
      </c>
      <c r="F14" s="318">
        <v>2.35</v>
      </c>
      <c r="G14" s="494">
        <f>Tableau1[[#This Row],[EDF Stake (%)]]*Tableau1[[#This Row],[Gross capacity (MW)]]</f>
        <v>0.82253054999999997</v>
      </c>
      <c r="H14" s="471">
        <v>2020</v>
      </c>
      <c r="I14" s="472">
        <f>51%*68.63%</f>
        <v>0.35001299999999996</v>
      </c>
      <c r="J14" s="317" t="s">
        <v>214</v>
      </c>
      <c r="K14" s="365" t="s">
        <v>70</v>
      </c>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row>
    <row r="15" spans="1:42" s="141" customFormat="1" ht="15" customHeight="1">
      <c r="A15" s="365" t="s">
        <v>218</v>
      </c>
      <c r="B15" s="317" t="s">
        <v>692</v>
      </c>
      <c r="C15" s="317" t="s">
        <v>767</v>
      </c>
      <c r="D15" s="317" t="s">
        <v>84</v>
      </c>
      <c r="E15" s="318">
        <v>5.65</v>
      </c>
      <c r="F15" s="318">
        <v>5.65</v>
      </c>
      <c r="G15" s="494">
        <f>Tableau1[[#This Row],[Gross capacity (MW)]]*Tableau1[[#This Row],[EDF Stake (%)]]</f>
        <v>3.8775950000000003</v>
      </c>
      <c r="H15" s="471">
        <v>2020</v>
      </c>
      <c r="I15" s="472">
        <v>0.68630000000000002</v>
      </c>
      <c r="J15" s="317" t="s">
        <v>214</v>
      </c>
      <c r="K15" s="365" t="s">
        <v>70</v>
      </c>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row>
    <row r="16" spans="1:42" s="141" customFormat="1" ht="15" customHeight="1">
      <c r="A16" s="365" t="s">
        <v>218</v>
      </c>
      <c r="B16" s="496" t="s">
        <v>692</v>
      </c>
      <c r="C16" s="496" t="s">
        <v>385</v>
      </c>
      <c r="D16" s="365" t="s">
        <v>84</v>
      </c>
      <c r="E16" s="494">
        <v>2</v>
      </c>
      <c r="F16" s="494">
        <v>2</v>
      </c>
      <c r="G16" s="494">
        <f>Tableau1[[#This Row],[EDF Stake (%)]]*Tableau1[[#This Row],[Gross capacity (MW)]]</f>
        <v>1.3726</v>
      </c>
      <c r="H16" s="365">
        <v>2015</v>
      </c>
      <c r="I16" s="496">
        <v>0.68630000000000002</v>
      </c>
      <c r="J16" s="365" t="s">
        <v>214</v>
      </c>
      <c r="K16" s="365" t="s">
        <v>70</v>
      </c>
      <c r="L16" s="78"/>
      <c r="M16" s="78"/>
      <c r="N16" s="78"/>
      <c r="O16" s="78"/>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row>
    <row r="17" spans="1:40" s="141" customFormat="1" ht="15" customHeight="1">
      <c r="A17" s="365" t="s">
        <v>218</v>
      </c>
      <c r="B17" s="496" t="s">
        <v>692</v>
      </c>
      <c r="C17" s="496" t="s">
        <v>393</v>
      </c>
      <c r="D17" s="365" t="s">
        <v>84</v>
      </c>
      <c r="E17" s="494">
        <v>4</v>
      </c>
      <c r="F17" s="494">
        <v>4</v>
      </c>
      <c r="G17" s="494">
        <f>Tableau1[[#This Row],[Gross capacity (MW)]]*Tableau1[[#This Row],[EDF Stake (%)]]</f>
        <v>2.7452000000000001</v>
      </c>
      <c r="H17" s="365">
        <v>2016</v>
      </c>
      <c r="I17" s="496">
        <v>0.68630000000000002</v>
      </c>
      <c r="J17" s="365" t="s">
        <v>214</v>
      </c>
      <c r="K17" s="365" t="s">
        <v>70</v>
      </c>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row>
    <row r="18" spans="1:40" s="141" customFormat="1" ht="15" customHeight="1">
      <c r="A18" s="365" t="s">
        <v>218</v>
      </c>
      <c r="B18" s="317" t="s">
        <v>692</v>
      </c>
      <c r="C18" s="317" t="s">
        <v>877</v>
      </c>
      <c r="D18" s="317" t="s">
        <v>84</v>
      </c>
      <c r="E18" s="318">
        <v>4.4000000000000004</v>
      </c>
      <c r="F18" s="318">
        <v>4.4000000000000004</v>
      </c>
      <c r="G18" s="494">
        <f>Tableau1[[#This Row],[Gross capacity (MW)]]*Tableau1[[#This Row],[EDF Stake (%)]]</f>
        <v>3.0197200000000004</v>
      </c>
      <c r="H18" s="471">
        <v>2021</v>
      </c>
      <c r="I18" s="472">
        <v>0.68630000000000002</v>
      </c>
      <c r="J18" s="317" t="s">
        <v>214</v>
      </c>
      <c r="K18" s="365" t="s">
        <v>70</v>
      </c>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row>
    <row r="19" spans="1:40" s="141" customFormat="1" ht="15" customHeight="1">
      <c r="A19" s="365" t="s">
        <v>218</v>
      </c>
      <c r="B19" s="496" t="s">
        <v>692</v>
      </c>
      <c r="C19" s="496" t="s">
        <v>370</v>
      </c>
      <c r="D19" s="365" t="s">
        <v>84</v>
      </c>
      <c r="E19" s="494">
        <v>16</v>
      </c>
      <c r="F19" s="494">
        <v>16</v>
      </c>
      <c r="G19" s="494">
        <f>Tableau1[[#This Row],[EDF Stake (%)]]*Tableau1[[#This Row],[Gross capacity (MW)]]</f>
        <v>10.9808</v>
      </c>
      <c r="H19" s="365">
        <v>2015</v>
      </c>
      <c r="I19" s="496">
        <v>0.68630000000000002</v>
      </c>
      <c r="J19" s="365" t="s">
        <v>214</v>
      </c>
      <c r="K19" s="365" t="s">
        <v>70</v>
      </c>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row>
    <row r="20" spans="1:40" s="141" customFormat="1" ht="15" customHeight="1">
      <c r="A20" s="365" t="s">
        <v>218</v>
      </c>
      <c r="B20" s="496" t="s">
        <v>692</v>
      </c>
      <c r="C20" s="496" t="s">
        <v>382</v>
      </c>
      <c r="D20" s="365" t="s">
        <v>84</v>
      </c>
      <c r="E20" s="494">
        <v>14</v>
      </c>
      <c r="F20" s="494">
        <v>14</v>
      </c>
      <c r="G20" s="494">
        <f>Tableau1[[#This Row],[Gross capacity (MW)]]*Tableau1[[#This Row],[EDF Stake (%)]]</f>
        <v>9.6082000000000001</v>
      </c>
      <c r="H20" s="365">
        <v>2014</v>
      </c>
      <c r="I20" s="496">
        <v>0.68630000000000002</v>
      </c>
      <c r="J20" s="365" t="s">
        <v>214</v>
      </c>
      <c r="K20" s="365" t="s">
        <v>70</v>
      </c>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row>
    <row r="21" spans="1:40" s="141" customFormat="1" ht="15" customHeight="1">
      <c r="A21" s="365" t="s">
        <v>218</v>
      </c>
      <c r="B21" s="496" t="s">
        <v>692</v>
      </c>
      <c r="C21" s="496" t="s">
        <v>379</v>
      </c>
      <c r="D21" s="365" t="s">
        <v>84</v>
      </c>
      <c r="E21" s="494">
        <v>2.2999999999999998</v>
      </c>
      <c r="F21" s="494">
        <v>2.2999999999999998</v>
      </c>
      <c r="G21" s="494">
        <f>Tableau1[[#This Row],[EDF Stake (%)]]*Tableau1[[#This Row],[Gross capacity (MW)]]</f>
        <v>1.5784899999999999</v>
      </c>
      <c r="H21" s="365">
        <v>2014</v>
      </c>
      <c r="I21" s="496">
        <v>0.68630000000000002</v>
      </c>
      <c r="J21" s="365" t="s">
        <v>214</v>
      </c>
      <c r="K21" s="365" t="s">
        <v>70</v>
      </c>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row>
    <row r="22" spans="1:40" s="141" customFormat="1" ht="15" customHeight="1">
      <c r="A22" s="365" t="s">
        <v>218</v>
      </c>
      <c r="B22" s="496" t="s">
        <v>692</v>
      </c>
      <c r="C22" s="496" t="s">
        <v>405</v>
      </c>
      <c r="D22" s="365" t="s">
        <v>84</v>
      </c>
      <c r="E22" s="494">
        <v>4.5999999999999996</v>
      </c>
      <c r="F22" s="494">
        <v>4.5999999999999996</v>
      </c>
      <c r="G22" s="494">
        <f>Tableau1[[#This Row],[Gross capacity (MW)]]*Tableau1[[#This Row],[EDF Stake (%)]]</f>
        <v>3.1569799999999999</v>
      </c>
      <c r="H22" s="365">
        <v>2018</v>
      </c>
      <c r="I22" s="496">
        <v>0.68630000000000002</v>
      </c>
      <c r="J22" s="365" t="s">
        <v>214</v>
      </c>
      <c r="K22" s="365" t="s">
        <v>70</v>
      </c>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row>
    <row r="23" spans="1:40" s="141" customFormat="1" ht="15" customHeight="1">
      <c r="A23" s="365" t="s">
        <v>218</v>
      </c>
      <c r="B23" s="496" t="s">
        <v>692</v>
      </c>
      <c r="C23" s="496" t="s">
        <v>373</v>
      </c>
      <c r="D23" s="365" t="s">
        <v>84</v>
      </c>
      <c r="E23" s="494">
        <v>20.399999999999999</v>
      </c>
      <c r="F23" s="494">
        <v>20.399999999999999</v>
      </c>
      <c r="G23" s="494">
        <f>Tableau1[[#This Row],[EDF Stake (%)]]*Tableau1[[#This Row],[Gross capacity (MW)]]</f>
        <v>14.00052</v>
      </c>
      <c r="H23" s="365">
        <v>2011</v>
      </c>
      <c r="I23" s="496">
        <v>0.68630000000000002</v>
      </c>
      <c r="J23" s="365" t="s">
        <v>214</v>
      </c>
      <c r="K23" s="365" t="s">
        <v>70</v>
      </c>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row>
    <row r="24" spans="1:40" s="141" customFormat="1" ht="15" customHeight="1">
      <c r="A24" s="365" t="s">
        <v>218</v>
      </c>
      <c r="B24" s="496" t="s">
        <v>692</v>
      </c>
      <c r="C24" s="496" t="s">
        <v>390</v>
      </c>
      <c r="D24" s="365" t="s">
        <v>84</v>
      </c>
      <c r="E24" s="494">
        <v>3.2</v>
      </c>
      <c r="F24" s="494">
        <v>3.2</v>
      </c>
      <c r="G24" s="494">
        <f>Tableau1[[#This Row],[Gross capacity (MW)]]*Tableau1[[#This Row],[EDF Stake (%)]]</f>
        <v>2.1961600000000003</v>
      </c>
      <c r="H24" s="365">
        <v>2016</v>
      </c>
      <c r="I24" s="496">
        <v>0.68630000000000002</v>
      </c>
      <c r="J24" s="365" t="s">
        <v>214</v>
      </c>
      <c r="K24" s="365" t="s">
        <v>70</v>
      </c>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row>
    <row r="25" spans="1:40" s="141" customFormat="1" ht="15" customHeight="1">
      <c r="A25" s="365" t="s">
        <v>218</v>
      </c>
      <c r="B25" s="496" t="s">
        <v>692</v>
      </c>
      <c r="C25" s="496" t="s">
        <v>400</v>
      </c>
      <c r="D25" s="365" t="s">
        <v>84</v>
      </c>
      <c r="E25" s="494">
        <v>2.2000000000000002</v>
      </c>
      <c r="F25" s="494">
        <v>2.2000000000000002</v>
      </c>
      <c r="G25" s="494">
        <f>Tableau1[[#This Row],[EDF Stake (%)]]*Tableau1[[#This Row],[Gross capacity (MW)]]</f>
        <v>1.5098600000000002</v>
      </c>
      <c r="H25" s="365">
        <v>2017</v>
      </c>
      <c r="I25" s="496">
        <v>0.68630000000000002</v>
      </c>
      <c r="J25" s="365" t="s">
        <v>214</v>
      </c>
      <c r="K25" s="365" t="s">
        <v>70</v>
      </c>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row>
    <row r="26" spans="1:40" s="141" customFormat="1" ht="15" customHeight="1">
      <c r="A26" s="365" t="s">
        <v>584</v>
      </c>
      <c r="B26" s="634" t="s">
        <v>692</v>
      </c>
      <c r="C26" s="365" t="s">
        <v>693</v>
      </c>
      <c r="D26" s="365" t="s">
        <v>84</v>
      </c>
      <c r="E26" s="494">
        <v>2.2000000000000002</v>
      </c>
      <c r="F26" s="494">
        <v>2.2000000000000002</v>
      </c>
      <c r="G26" s="494">
        <f>Tableau1[[#This Row],[Gross capacity (MW)]]*Tableau1[[#This Row],[EDF Stake (%)]]</f>
        <v>1.5098600000000002</v>
      </c>
      <c r="H26" s="365">
        <v>2019</v>
      </c>
      <c r="I26" s="356">
        <v>0.68630000000000002</v>
      </c>
      <c r="J26" s="365" t="s">
        <v>214</v>
      </c>
      <c r="K26" s="365" t="s">
        <v>70</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row>
    <row r="27" spans="1:40" s="141" customFormat="1" ht="15" customHeight="1">
      <c r="A27" s="365" t="s">
        <v>218</v>
      </c>
      <c r="B27" s="496" t="s">
        <v>692</v>
      </c>
      <c r="C27" s="496" t="s">
        <v>422</v>
      </c>
      <c r="D27" s="365" t="s">
        <v>64</v>
      </c>
      <c r="E27" s="494">
        <v>102.54</v>
      </c>
      <c r="F27" s="494">
        <v>102.54</v>
      </c>
      <c r="G27" s="494">
        <f>Tableau1[[#This Row],[Gross capacity (MW)]]*Tableau1[[#This Row],[EDF Stake (%)]]</f>
        <v>70.373202000000006</v>
      </c>
      <c r="H27" s="365">
        <v>1982</v>
      </c>
      <c r="I27" s="496">
        <v>0.68630000000000002</v>
      </c>
      <c r="J27" s="365" t="s">
        <v>214</v>
      </c>
      <c r="K27" s="365" t="s">
        <v>70</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row>
    <row r="28" spans="1:40" s="141" customFormat="1" ht="15" customHeight="1">
      <c r="A28" s="365" t="s">
        <v>218</v>
      </c>
      <c r="B28" s="496" t="s">
        <v>692</v>
      </c>
      <c r="C28" s="496" t="s">
        <v>423</v>
      </c>
      <c r="D28" s="365" t="s">
        <v>64</v>
      </c>
      <c r="E28" s="494">
        <v>105.8</v>
      </c>
      <c r="F28" s="494">
        <v>105.8</v>
      </c>
      <c r="G28" s="494">
        <f>Tableau1[[#This Row],[EDF Stake (%)]]*Tableau1[[#This Row],[Gross capacity (MW)]]</f>
        <v>72.61054</v>
      </c>
      <c r="H28" s="365">
        <v>1985</v>
      </c>
      <c r="I28" s="496">
        <v>0.68630000000000002</v>
      </c>
      <c r="J28" s="365" t="s">
        <v>214</v>
      </c>
      <c r="K28" s="365" t="s">
        <v>70</v>
      </c>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row>
    <row r="29" spans="1:40" s="141" customFormat="1" ht="15" customHeight="1">
      <c r="A29" s="365" t="s">
        <v>218</v>
      </c>
      <c r="B29" s="317" t="s">
        <v>692</v>
      </c>
      <c r="C29" s="317" t="s">
        <v>768</v>
      </c>
      <c r="D29" s="317" t="s">
        <v>84</v>
      </c>
      <c r="E29" s="318">
        <v>2.35</v>
      </c>
      <c r="F29" s="318">
        <v>2.35</v>
      </c>
      <c r="G29" s="494">
        <f>Tableau1[[#This Row],[EDF Stake (%)]]*Tableau1[[#This Row],[Gross capacity (MW)]]</f>
        <v>0.82253054999999997</v>
      </c>
      <c r="H29" s="471">
        <v>2020</v>
      </c>
      <c r="I29" s="472">
        <f>51%*68.63%</f>
        <v>0.35001299999999996</v>
      </c>
      <c r="J29" s="317" t="s">
        <v>214</v>
      </c>
      <c r="K29" s="365" t="s">
        <v>70</v>
      </c>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row>
    <row r="30" spans="1:40" s="141" customFormat="1" ht="15" customHeight="1">
      <c r="A30" s="365" t="s">
        <v>218</v>
      </c>
      <c r="B30" s="496" t="s">
        <v>692</v>
      </c>
      <c r="C30" s="496" t="s">
        <v>378</v>
      </c>
      <c r="D30" s="365" t="s">
        <v>84</v>
      </c>
      <c r="E30" s="494">
        <v>2.2999999999999998</v>
      </c>
      <c r="F30" s="494">
        <v>2.2999999999999998</v>
      </c>
      <c r="G30" s="494">
        <f>Tableau1[[#This Row],[Gross capacity (MW)]]*Tableau1[[#This Row],[EDF Stake (%)]]</f>
        <v>1.5784899999999999</v>
      </c>
      <c r="H30" s="365">
        <v>2014</v>
      </c>
      <c r="I30" s="496">
        <v>0.68630000000000002</v>
      </c>
      <c r="J30" s="365" t="s">
        <v>214</v>
      </c>
      <c r="K30" s="365" t="s">
        <v>70</v>
      </c>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row>
    <row r="31" spans="1:40" s="141" customFormat="1" ht="15" customHeight="1">
      <c r="A31" s="365" t="s">
        <v>218</v>
      </c>
      <c r="B31" s="496" t="s">
        <v>692</v>
      </c>
      <c r="C31" s="496" t="s">
        <v>396</v>
      </c>
      <c r="D31" s="365" t="s">
        <v>84</v>
      </c>
      <c r="E31" s="494">
        <v>2.2999999999999998</v>
      </c>
      <c r="F31" s="494">
        <v>2.2999999999999998</v>
      </c>
      <c r="G31" s="494">
        <f>Tableau1[[#This Row],[EDF Stake (%)]]*Tableau1[[#This Row],[Gross capacity (MW)]]</f>
        <v>1.5784899999999999</v>
      </c>
      <c r="H31" s="365">
        <v>2017</v>
      </c>
      <c r="I31" s="496">
        <v>0.68630000000000002</v>
      </c>
      <c r="J31" s="365" t="s">
        <v>214</v>
      </c>
      <c r="K31" s="365" t="s">
        <v>70</v>
      </c>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row>
    <row r="32" spans="1:40" s="141" customFormat="1" ht="15" customHeight="1">
      <c r="A32" s="365" t="s">
        <v>218</v>
      </c>
      <c r="B32" s="496" t="s">
        <v>692</v>
      </c>
      <c r="C32" s="496" t="s">
        <v>403</v>
      </c>
      <c r="D32" s="365" t="s">
        <v>84</v>
      </c>
      <c r="E32" s="494">
        <v>9.6</v>
      </c>
      <c r="F32" s="494">
        <v>9.6</v>
      </c>
      <c r="G32" s="494">
        <f>Tableau1[[#This Row],[Gross capacity (MW)]]*Tableau1[[#This Row],[EDF Stake (%)]]</f>
        <v>6.5884799999999997</v>
      </c>
      <c r="H32" s="365">
        <v>2017</v>
      </c>
      <c r="I32" s="496">
        <v>0.68630000000000002</v>
      </c>
      <c r="J32" s="365" t="s">
        <v>214</v>
      </c>
      <c r="K32" s="365" t="s">
        <v>70</v>
      </c>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row>
    <row r="33" spans="1:40" s="141" customFormat="1" ht="15" customHeight="1">
      <c r="A33" s="365" t="s">
        <v>218</v>
      </c>
      <c r="B33" s="496" t="s">
        <v>692</v>
      </c>
      <c r="C33" s="496" t="s">
        <v>366</v>
      </c>
      <c r="D33" s="365" t="s">
        <v>84</v>
      </c>
      <c r="E33" s="494">
        <v>12</v>
      </c>
      <c r="F33" s="494">
        <v>12</v>
      </c>
      <c r="G33" s="494">
        <f>Tableau1[[#This Row],[EDF Stake (%)]]*Tableau1[[#This Row],[Gross capacity (MW)]]</f>
        <v>8.2355999999999998</v>
      </c>
      <c r="H33" s="365">
        <v>2007</v>
      </c>
      <c r="I33" s="496">
        <v>0.68630000000000002</v>
      </c>
      <c r="J33" s="365" t="s">
        <v>214</v>
      </c>
      <c r="K33" s="365" t="s">
        <v>70</v>
      </c>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row>
    <row r="34" spans="1:40" s="141" customFormat="1" ht="15" customHeight="1">
      <c r="A34" s="365" t="s">
        <v>92</v>
      </c>
      <c r="B34" s="496" t="s">
        <v>886</v>
      </c>
      <c r="C34" s="496" t="s">
        <v>960</v>
      </c>
      <c r="D34" s="365" t="s">
        <v>84</v>
      </c>
      <c r="E34" s="494">
        <v>302</v>
      </c>
      <c r="F34" s="494">
        <v>0</v>
      </c>
      <c r="G34" s="494">
        <f>Tableau1[[#This Row],[Gross capacity (MW)]]*Tableau1[[#This Row],[EDF Stake (%)]]</f>
        <v>37.75</v>
      </c>
      <c r="H34" s="635">
        <v>2019</v>
      </c>
      <c r="I34" s="356">
        <v>0.125</v>
      </c>
      <c r="J34" s="365" t="s">
        <v>215</v>
      </c>
      <c r="K34" s="365" t="s">
        <v>70</v>
      </c>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row>
    <row r="35" spans="1:40" s="141" customFormat="1" ht="15" customHeight="1">
      <c r="A35" s="365" t="s">
        <v>92</v>
      </c>
      <c r="B35" s="496" t="s">
        <v>886</v>
      </c>
      <c r="C35" s="496" t="s">
        <v>959</v>
      </c>
      <c r="D35" s="365" t="s">
        <v>84</v>
      </c>
      <c r="E35" s="494">
        <v>200</v>
      </c>
      <c r="F35" s="494">
        <v>0</v>
      </c>
      <c r="G35" s="494">
        <f>Tableau1[[#This Row],[Gross capacity (MW)]]*Tableau1[[#This Row],[EDF Stake (%)]]</f>
        <v>25</v>
      </c>
      <c r="H35" s="635">
        <v>2021</v>
      </c>
      <c r="I35" s="356">
        <v>0.125</v>
      </c>
      <c r="J35" s="365" t="s">
        <v>215</v>
      </c>
      <c r="K35" s="365" t="s">
        <v>70</v>
      </c>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row>
    <row r="36" spans="1:40" s="141" customFormat="1" ht="15" customHeight="1">
      <c r="A36" s="365" t="s">
        <v>584</v>
      </c>
      <c r="B36" s="496" t="s">
        <v>692</v>
      </c>
      <c r="C36" s="496" t="s">
        <v>414</v>
      </c>
      <c r="D36" s="365" t="s">
        <v>84</v>
      </c>
      <c r="E36" s="494">
        <v>2.35</v>
      </c>
      <c r="F36" s="494">
        <v>2.35</v>
      </c>
      <c r="G36" s="494">
        <f>Tableau1[[#This Row],[EDF Stake (%)]]*Tableau1[[#This Row],[Gross capacity (MW)]]</f>
        <v>1.612805</v>
      </c>
      <c r="H36" s="365">
        <v>2018</v>
      </c>
      <c r="I36" s="496">
        <v>0.68630000000000002</v>
      </c>
      <c r="J36" s="365" t="s">
        <v>214</v>
      </c>
      <c r="K36" s="365" t="s">
        <v>70</v>
      </c>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row>
    <row r="37" spans="1:40" s="141" customFormat="1" ht="15" customHeight="1">
      <c r="A37" s="365" t="s">
        <v>218</v>
      </c>
      <c r="B37" s="496" t="s">
        <v>692</v>
      </c>
      <c r="C37" s="496" t="s">
        <v>417</v>
      </c>
      <c r="D37" s="365" t="s">
        <v>582</v>
      </c>
      <c r="E37" s="494">
        <v>0.86</v>
      </c>
      <c r="F37" s="494">
        <v>0.86</v>
      </c>
      <c r="G37" s="494">
        <f>Tableau1[[#This Row],[Gross capacity (MW)]]*Tableau1[[#This Row],[EDF Stake (%)]]</f>
        <v>0.59021800000000002</v>
      </c>
      <c r="H37" s="365">
        <v>1993</v>
      </c>
      <c r="I37" s="496">
        <v>0.68630000000000002</v>
      </c>
      <c r="J37" s="365" t="s">
        <v>214</v>
      </c>
      <c r="K37" s="365" t="s">
        <v>70</v>
      </c>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row>
    <row r="38" spans="1:40" s="141" customFormat="1" ht="15" customHeight="1">
      <c r="A38" s="365" t="s">
        <v>218</v>
      </c>
      <c r="B38" s="496" t="s">
        <v>692</v>
      </c>
      <c r="C38" s="496" t="s">
        <v>410</v>
      </c>
      <c r="D38" s="365" t="s">
        <v>84</v>
      </c>
      <c r="E38" s="494">
        <v>12.25</v>
      </c>
      <c r="F38" s="494">
        <v>12.25</v>
      </c>
      <c r="G38" s="494">
        <f>Tableau1[[#This Row],[Gross capacity (MW)]]*Tableau1[[#This Row],[EDF Stake (%)]]</f>
        <v>8.4071750000000005</v>
      </c>
      <c r="H38" s="365">
        <v>2018</v>
      </c>
      <c r="I38" s="496">
        <v>0.68630000000000002</v>
      </c>
      <c r="J38" s="365" t="s">
        <v>214</v>
      </c>
      <c r="K38" s="365" t="s">
        <v>70</v>
      </c>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row>
    <row r="39" spans="1:40" s="141" customFormat="1" ht="15" customHeight="1">
      <c r="A39" s="365" t="s">
        <v>218</v>
      </c>
      <c r="B39" s="317" t="s">
        <v>692</v>
      </c>
      <c r="C39" s="317" t="s">
        <v>876</v>
      </c>
      <c r="D39" s="317" t="s">
        <v>84</v>
      </c>
      <c r="E39" s="318">
        <v>2.2000000000000002</v>
      </c>
      <c r="F39" s="318">
        <v>2.2000000000000002</v>
      </c>
      <c r="G39" s="494">
        <f>Tableau1[[#This Row],[EDF Stake (%)]]*Tableau1[[#This Row],[Gross capacity (MW)]]</f>
        <v>0.83042300000000002</v>
      </c>
      <c r="H39" s="471">
        <v>2021</v>
      </c>
      <c r="I39" s="472">
        <f>55%*68.63%</f>
        <v>0.37746499999999999</v>
      </c>
      <c r="J39" s="317" t="s">
        <v>214</v>
      </c>
      <c r="K39" s="365" t="s">
        <v>70</v>
      </c>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row>
    <row r="40" spans="1:40" s="141" customFormat="1" ht="15" customHeight="1">
      <c r="A40" s="365" t="s">
        <v>218</v>
      </c>
      <c r="B40" s="496" t="s">
        <v>692</v>
      </c>
      <c r="C40" s="496" t="s">
        <v>426</v>
      </c>
      <c r="D40" s="365" t="s">
        <v>98</v>
      </c>
      <c r="E40" s="494">
        <v>2.7E-2</v>
      </c>
      <c r="F40" s="494">
        <v>2.7E-2</v>
      </c>
      <c r="G40" s="494">
        <f>Tableau1[[#This Row],[EDF Stake (%)]]*Tableau1[[#This Row],[Gross capacity (MW)]]</f>
        <v>1.8530100000000001E-2</v>
      </c>
      <c r="H40" s="365">
        <v>2011</v>
      </c>
      <c r="I40" s="496">
        <v>0.68630000000000002</v>
      </c>
      <c r="J40" s="365" t="s">
        <v>214</v>
      </c>
      <c r="K40" s="365" t="s">
        <v>70</v>
      </c>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row>
    <row r="41" spans="1:40" s="141" customFormat="1" ht="15" customHeight="1">
      <c r="A41" s="365" t="s">
        <v>218</v>
      </c>
      <c r="B41" s="496" t="s">
        <v>692</v>
      </c>
      <c r="C41" s="496" t="s">
        <v>401</v>
      </c>
      <c r="D41" s="365" t="s">
        <v>84</v>
      </c>
      <c r="E41" s="494">
        <v>6.6000000000000005</v>
      </c>
      <c r="F41" s="494">
        <v>6.6000000000000005</v>
      </c>
      <c r="G41" s="494">
        <f>Tableau1[[#This Row],[EDF Stake (%)]]*Tableau1[[#This Row],[Gross capacity (MW)]]</f>
        <v>2.7177479999999998</v>
      </c>
      <c r="H41" s="365">
        <v>2017</v>
      </c>
      <c r="I41" s="496">
        <f>60%*68.63%</f>
        <v>0.41177999999999992</v>
      </c>
      <c r="J41" s="365" t="s">
        <v>214</v>
      </c>
      <c r="K41" s="365" t="s">
        <v>70</v>
      </c>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row>
    <row r="42" spans="1:40" s="141" customFormat="1" ht="15" customHeight="1">
      <c r="A42" s="365" t="s">
        <v>218</v>
      </c>
      <c r="B42" s="317" t="s">
        <v>692</v>
      </c>
      <c r="C42" s="317" t="s">
        <v>883</v>
      </c>
      <c r="D42" s="317" t="s">
        <v>84</v>
      </c>
      <c r="E42" s="318">
        <v>4.4000000000000004</v>
      </c>
      <c r="F42" s="318">
        <v>4.4000000000000004</v>
      </c>
      <c r="G42" s="494">
        <f>Tableau1[[#This Row],[Gross capacity (MW)]]*Tableau1[[#This Row],[EDF Stake (%)]]</f>
        <v>1.5400571999999999</v>
      </c>
      <c r="H42" s="471">
        <v>2021</v>
      </c>
      <c r="I42" s="472">
        <f>51%*68.63%</f>
        <v>0.35001299999999996</v>
      </c>
      <c r="J42" s="317" t="s">
        <v>214</v>
      </c>
      <c r="K42" s="365" t="s">
        <v>70</v>
      </c>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row>
    <row r="43" spans="1:40" s="141" customFormat="1" ht="15" customHeight="1">
      <c r="A43" s="365" t="s">
        <v>218</v>
      </c>
      <c r="B43" s="496" t="s">
        <v>692</v>
      </c>
      <c r="C43" s="496" t="s">
        <v>418</v>
      </c>
      <c r="D43" s="365" t="s">
        <v>582</v>
      </c>
      <c r="E43" s="494">
        <v>5</v>
      </c>
      <c r="F43" s="494">
        <v>5</v>
      </c>
      <c r="G43" s="494">
        <f>Tableau1[[#This Row],[Gross capacity (MW)]]*Tableau1[[#This Row],[EDF Stake (%)]]</f>
        <v>3.4315000000000002</v>
      </c>
      <c r="H43" s="365">
        <v>1988</v>
      </c>
      <c r="I43" s="496">
        <v>0.68630000000000002</v>
      </c>
      <c r="J43" s="365" t="s">
        <v>214</v>
      </c>
      <c r="K43" s="365" t="s">
        <v>70</v>
      </c>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row>
    <row r="44" spans="1:40" s="141" customFormat="1" ht="15" customHeight="1">
      <c r="A44" s="365" t="s">
        <v>218</v>
      </c>
      <c r="B44" s="496" t="s">
        <v>692</v>
      </c>
      <c r="C44" s="496" t="s">
        <v>729</v>
      </c>
      <c r="D44" s="365" t="s">
        <v>581</v>
      </c>
      <c r="E44" s="357">
        <v>39</v>
      </c>
      <c r="F44" s="357">
        <v>39</v>
      </c>
      <c r="G44" s="494">
        <f>Tableau1[[#This Row],[EDF Stake (%)]]*Tableau1[[#This Row],[Gross capacity (MW)]]</f>
        <v>26.765700000000002</v>
      </c>
      <c r="H44" s="635">
        <v>2019</v>
      </c>
      <c r="I44" s="496">
        <v>0.68630000000000002</v>
      </c>
      <c r="J44" s="365" t="s">
        <v>214</v>
      </c>
      <c r="K44" s="365" t="s">
        <v>70</v>
      </c>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c r="AM44" s="78"/>
      <c r="AN44" s="78"/>
    </row>
    <row r="45" spans="1:40" s="141" customFormat="1" ht="15" customHeight="1">
      <c r="A45" s="365" t="s">
        <v>218</v>
      </c>
      <c r="B45" s="496" t="s">
        <v>692</v>
      </c>
      <c r="C45" s="496" t="s">
        <v>432</v>
      </c>
      <c r="D45" s="365" t="s">
        <v>581</v>
      </c>
      <c r="E45" s="494">
        <v>58</v>
      </c>
      <c r="F45" s="494">
        <v>58</v>
      </c>
      <c r="G45" s="494">
        <f>Tableau1[[#This Row],[Gross capacity (MW)]]*Tableau1[[#This Row],[EDF Stake (%)]]</f>
        <v>39.805399999999999</v>
      </c>
      <c r="H45" s="365">
        <v>2012</v>
      </c>
      <c r="I45" s="496">
        <v>0.68630000000000002</v>
      </c>
      <c r="J45" s="365" t="s">
        <v>214</v>
      </c>
      <c r="K45" s="365" t="s">
        <v>70</v>
      </c>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c r="AM45" s="78"/>
      <c r="AN45" s="78"/>
    </row>
    <row r="46" spans="1:40" s="141" customFormat="1" ht="15" customHeight="1">
      <c r="A46" s="365" t="s">
        <v>218</v>
      </c>
      <c r="B46" s="496" t="s">
        <v>692</v>
      </c>
      <c r="C46" s="496" t="s">
        <v>433</v>
      </c>
      <c r="D46" s="365" t="s">
        <v>581</v>
      </c>
      <c r="E46" s="494">
        <v>58</v>
      </c>
      <c r="F46" s="494">
        <v>58</v>
      </c>
      <c r="G46" s="494">
        <f>Tableau1[[#This Row],[EDF Stake (%)]]*Tableau1[[#This Row],[Gross capacity (MW)]]</f>
        <v>39.805399999999999</v>
      </c>
      <c r="H46" s="365">
        <v>2012</v>
      </c>
      <c r="I46" s="496">
        <v>0.68630000000000002</v>
      </c>
      <c r="J46" s="365" t="s">
        <v>214</v>
      </c>
      <c r="K46" s="365" t="s">
        <v>70</v>
      </c>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c r="AM46" s="78"/>
      <c r="AN46" s="78"/>
    </row>
    <row r="47" spans="1:40" s="141" customFormat="1" ht="15" customHeight="1">
      <c r="A47" s="365" t="s">
        <v>218</v>
      </c>
      <c r="B47" s="496" t="s">
        <v>692</v>
      </c>
      <c r="C47" s="496" t="s">
        <v>434</v>
      </c>
      <c r="D47" s="365" t="s">
        <v>587</v>
      </c>
      <c r="E47" s="494">
        <v>9.8000000000000007</v>
      </c>
      <c r="F47" s="494">
        <v>9.8000000000000007</v>
      </c>
      <c r="G47" s="494">
        <f>Tableau1[[#This Row],[Gross capacity (MW)]]*Tableau1[[#This Row],[EDF Stake (%)]]</f>
        <v>6.7257400000000009</v>
      </c>
      <c r="H47" s="365">
        <v>2014</v>
      </c>
      <c r="I47" s="496">
        <v>0.68630000000000002</v>
      </c>
      <c r="J47" s="365" t="s">
        <v>214</v>
      </c>
      <c r="K47" s="365" t="s">
        <v>70</v>
      </c>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row>
    <row r="48" spans="1:40" s="141" customFormat="1" ht="15" customHeight="1">
      <c r="A48" s="365" t="s">
        <v>218</v>
      </c>
      <c r="B48" s="317" t="s">
        <v>692</v>
      </c>
      <c r="C48" s="317" t="s">
        <v>769</v>
      </c>
      <c r="D48" s="317" t="s">
        <v>84</v>
      </c>
      <c r="E48" s="318">
        <v>3.5</v>
      </c>
      <c r="F48" s="318">
        <v>3.5</v>
      </c>
      <c r="G48" s="494">
        <f>Tableau1[[#This Row],[Gross capacity (MW)]]*Tableau1[[#This Row],[EDF Stake (%)]]</f>
        <v>2.40205</v>
      </c>
      <c r="H48" s="471">
        <v>2020</v>
      </c>
      <c r="I48" s="472">
        <v>0.68630000000000002</v>
      </c>
      <c r="J48" s="317" t="s">
        <v>214</v>
      </c>
      <c r="K48" s="365" t="s">
        <v>70</v>
      </c>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row>
    <row r="49" spans="1:40" s="141" customFormat="1" ht="15" customHeight="1">
      <c r="A49" s="365" t="s">
        <v>218</v>
      </c>
      <c r="B49" s="496" t="s">
        <v>692</v>
      </c>
      <c r="C49" s="496" t="s">
        <v>386</v>
      </c>
      <c r="D49" s="365" t="s">
        <v>84</v>
      </c>
      <c r="E49" s="494">
        <v>8</v>
      </c>
      <c r="F49" s="494">
        <v>8</v>
      </c>
      <c r="G49" s="494">
        <f>Tableau1[[#This Row],[Gross capacity (MW)]]*Tableau1[[#This Row],[EDF Stake (%)]]</f>
        <v>5.4904000000000002</v>
      </c>
      <c r="H49" s="365">
        <v>2015</v>
      </c>
      <c r="I49" s="496">
        <v>0.68630000000000002</v>
      </c>
      <c r="J49" s="365" t="s">
        <v>214</v>
      </c>
      <c r="K49" s="365" t="s">
        <v>70</v>
      </c>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row>
    <row r="50" spans="1:40" s="141" customFormat="1" ht="15" customHeight="1">
      <c r="A50" s="365" t="s">
        <v>218</v>
      </c>
      <c r="B50" s="496" t="s">
        <v>692</v>
      </c>
      <c r="C50" s="496" t="s">
        <v>375</v>
      </c>
      <c r="D50" s="365" t="s">
        <v>84</v>
      </c>
      <c r="E50" s="494">
        <v>3.4</v>
      </c>
      <c r="F50" s="494">
        <v>3.4</v>
      </c>
      <c r="G50" s="494">
        <f>Tableau1[[#This Row],[EDF Stake (%)]]*Tableau1[[#This Row],[Gross capacity (MW)]]</f>
        <v>2.3334199999999998</v>
      </c>
      <c r="H50" s="365">
        <v>2013</v>
      </c>
      <c r="I50" s="496">
        <v>0.68630000000000002</v>
      </c>
      <c r="J50" s="365" t="s">
        <v>214</v>
      </c>
      <c r="K50" s="365" t="s">
        <v>70</v>
      </c>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row>
    <row r="51" spans="1:40" s="141" customFormat="1" ht="15" customHeight="1">
      <c r="A51" s="365" t="s">
        <v>218</v>
      </c>
      <c r="B51" s="496" t="s">
        <v>692</v>
      </c>
      <c r="C51" s="496" t="s">
        <v>419</v>
      </c>
      <c r="D51" s="365" t="s">
        <v>582</v>
      </c>
      <c r="E51" s="494">
        <v>9.9</v>
      </c>
      <c r="F51" s="494">
        <v>9.9</v>
      </c>
      <c r="G51" s="494">
        <f>Tableau1[[#This Row],[Gross capacity (MW)]]*Tableau1[[#This Row],[EDF Stake (%)]]</f>
        <v>6.7943700000000007</v>
      </c>
      <c r="H51" s="365">
        <v>1954</v>
      </c>
      <c r="I51" s="496">
        <v>0.68630000000000002</v>
      </c>
      <c r="J51" s="365" t="s">
        <v>214</v>
      </c>
      <c r="K51" s="365" t="s">
        <v>70</v>
      </c>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row>
    <row r="52" spans="1:40" s="141" customFormat="1" ht="15" customHeight="1">
      <c r="A52" s="365" t="s">
        <v>218</v>
      </c>
      <c r="B52" s="496" t="s">
        <v>692</v>
      </c>
      <c r="C52" s="496" t="s">
        <v>435</v>
      </c>
      <c r="D52" s="365" t="s">
        <v>581</v>
      </c>
      <c r="E52" s="494">
        <v>20</v>
      </c>
      <c r="F52" s="494">
        <v>20</v>
      </c>
      <c r="G52" s="494">
        <f>Tableau1[[#This Row],[EDF Stake (%)]]*Tableau1[[#This Row],[Gross capacity (MW)]]</f>
        <v>13.726000000000001</v>
      </c>
      <c r="H52" s="365">
        <v>1995</v>
      </c>
      <c r="I52" s="496">
        <v>0.68630000000000002</v>
      </c>
      <c r="J52" s="365" t="s">
        <v>214</v>
      </c>
      <c r="K52" s="365" t="s">
        <v>70</v>
      </c>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row>
    <row r="53" spans="1:40" s="141" customFormat="1" ht="15" customHeight="1">
      <c r="A53" s="365" t="s">
        <v>218</v>
      </c>
      <c r="B53" s="496" t="s">
        <v>692</v>
      </c>
      <c r="C53" s="496" t="s">
        <v>369</v>
      </c>
      <c r="D53" s="365" t="s">
        <v>84</v>
      </c>
      <c r="E53" s="494">
        <v>6.9</v>
      </c>
      <c r="F53" s="494">
        <v>6.9</v>
      </c>
      <c r="G53" s="494">
        <f>Tableau1[[#This Row],[Gross capacity (MW)]]*Tableau1[[#This Row],[EDF Stake (%)]]</f>
        <v>4.7354700000000003</v>
      </c>
      <c r="H53" s="365">
        <v>2009</v>
      </c>
      <c r="I53" s="496">
        <v>0.68630000000000002</v>
      </c>
      <c r="J53" s="365" t="s">
        <v>214</v>
      </c>
      <c r="K53" s="365" t="s">
        <v>70</v>
      </c>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row>
    <row r="54" spans="1:40" s="141" customFormat="1" ht="15" customHeight="1">
      <c r="A54" s="365" t="s">
        <v>218</v>
      </c>
      <c r="B54" s="496" t="s">
        <v>692</v>
      </c>
      <c r="C54" s="496" t="s">
        <v>408</v>
      </c>
      <c r="D54" s="365" t="s">
        <v>84</v>
      </c>
      <c r="E54" s="494">
        <v>10.8</v>
      </c>
      <c r="F54" s="494">
        <v>10.8</v>
      </c>
      <c r="G54" s="494">
        <f>Tableau1[[#This Row],[EDF Stake (%)]]*Tableau1[[#This Row],[Gross capacity (MW)]]</f>
        <v>7.4120400000000011</v>
      </c>
      <c r="H54" s="365">
        <v>2018</v>
      </c>
      <c r="I54" s="496">
        <v>0.68630000000000002</v>
      </c>
      <c r="J54" s="365" t="s">
        <v>214</v>
      </c>
      <c r="K54" s="365" t="s">
        <v>70</v>
      </c>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row>
    <row r="55" spans="1:40" s="141" customFormat="1" ht="15" customHeight="1">
      <c r="A55" s="365" t="s">
        <v>218</v>
      </c>
      <c r="B55" s="496" t="s">
        <v>692</v>
      </c>
      <c r="C55" s="496" t="s">
        <v>372</v>
      </c>
      <c r="D55" s="365" t="s">
        <v>84</v>
      </c>
      <c r="E55" s="494">
        <v>16.100000000000001</v>
      </c>
      <c r="F55" s="494">
        <v>16.100000000000001</v>
      </c>
      <c r="G55" s="494">
        <f>Tableau1[[#This Row],[Gross capacity (MW)]]*Tableau1[[#This Row],[EDF Stake (%)]]</f>
        <v>11.049430000000001</v>
      </c>
      <c r="H55" s="365">
        <v>2014</v>
      </c>
      <c r="I55" s="496">
        <v>0.68630000000000002</v>
      </c>
      <c r="J55" s="365" t="s">
        <v>214</v>
      </c>
      <c r="K55" s="365" t="s">
        <v>70</v>
      </c>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row>
    <row r="56" spans="1:40" s="141" customFormat="1" ht="15" customHeight="1">
      <c r="A56" s="365" t="s">
        <v>218</v>
      </c>
      <c r="B56" s="496" t="s">
        <v>692</v>
      </c>
      <c r="C56" s="496" t="s">
        <v>397</v>
      </c>
      <c r="D56" s="365" t="s">
        <v>84</v>
      </c>
      <c r="E56" s="494">
        <v>7.0500000000000007</v>
      </c>
      <c r="F56" s="494">
        <v>7.0500000000000007</v>
      </c>
      <c r="G56" s="494">
        <f>Tableau1[[#This Row],[EDF Stake (%)]]*Tableau1[[#This Row],[Gross capacity (MW)]]</f>
        <v>4.8384150000000004</v>
      </c>
      <c r="H56" s="365">
        <v>2017</v>
      </c>
      <c r="I56" s="496">
        <v>0.68630000000000002</v>
      </c>
      <c r="J56" s="365" t="s">
        <v>214</v>
      </c>
      <c r="K56" s="365" t="s">
        <v>70</v>
      </c>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row>
    <row r="57" spans="1:40" s="141" customFormat="1" ht="15" customHeight="1">
      <c r="A57" s="365" t="s">
        <v>218</v>
      </c>
      <c r="B57" s="496" t="s">
        <v>692</v>
      </c>
      <c r="C57" s="496" t="s">
        <v>412</v>
      </c>
      <c r="D57" s="365" t="s">
        <v>84</v>
      </c>
      <c r="E57" s="494">
        <v>2.2000000000000002</v>
      </c>
      <c r="F57" s="494">
        <v>2.2000000000000002</v>
      </c>
      <c r="G57" s="494">
        <f>Tableau1[[#This Row],[EDF Stake (%)]]*Tableau1[[#This Row],[Gross capacity (MW)]]</f>
        <v>1.5098600000000002</v>
      </c>
      <c r="H57" s="365">
        <v>2018</v>
      </c>
      <c r="I57" s="496">
        <v>0.68630000000000002</v>
      </c>
      <c r="J57" s="365" t="s">
        <v>214</v>
      </c>
      <c r="K57" s="365" t="s">
        <v>70</v>
      </c>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row>
    <row r="58" spans="1:40" s="141" customFormat="1" ht="15" customHeight="1">
      <c r="A58" s="365" t="s">
        <v>218</v>
      </c>
      <c r="B58" s="496" t="s">
        <v>692</v>
      </c>
      <c r="C58" s="496" t="s">
        <v>420</v>
      </c>
      <c r="D58" s="365" t="s">
        <v>582</v>
      </c>
      <c r="E58" s="494">
        <v>16</v>
      </c>
      <c r="F58" s="494">
        <v>16</v>
      </c>
      <c r="G58" s="494">
        <f>Tableau1[[#This Row],[EDF Stake (%)]]*Tableau1[[#This Row],[Gross capacity (MW)]]</f>
        <v>10.9808</v>
      </c>
      <c r="H58" s="365">
        <v>1980</v>
      </c>
      <c r="I58" s="496">
        <v>0.68630000000000002</v>
      </c>
      <c r="J58" s="365" t="s">
        <v>214</v>
      </c>
      <c r="K58" s="365" t="s">
        <v>70</v>
      </c>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row>
    <row r="59" spans="1:40" s="141" customFormat="1" ht="15" customHeight="1">
      <c r="A59" s="365" t="s">
        <v>218</v>
      </c>
      <c r="B59" s="496" t="s">
        <v>692</v>
      </c>
      <c r="C59" s="496" t="s">
        <v>407</v>
      </c>
      <c r="D59" s="365" t="s">
        <v>84</v>
      </c>
      <c r="E59" s="494">
        <v>5.28</v>
      </c>
      <c r="F59" s="494">
        <v>5.28</v>
      </c>
      <c r="G59" s="494">
        <f>Tableau1[[#This Row],[Gross capacity (MW)]]*Tableau1[[#This Row],[EDF Stake (%)]]</f>
        <v>3.6236640000000002</v>
      </c>
      <c r="H59" s="365">
        <v>2018</v>
      </c>
      <c r="I59" s="496">
        <v>0.68630000000000002</v>
      </c>
      <c r="J59" s="365" t="s">
        <v>214</v>
      </c>
      <c r="K59" s="365" t="s">
        <v>70</v>
      </c>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row>
    <row r="60" spans="1:40" s="141" customFormat="1" ht="15" customHeight="1">
      <c r="A60" s="365" t="s">
        <v>584</v>
      </c>
      <c r="B60" s="634" t="s">
        <v>692</v>
      </c>
      <c r="C60" s="365" t="s">
        <v>695</v>
      </c>
      <c r="D60" s="365" t="s">
        <v>84</v>
      </c>
      <c r="E60" s="494">
        <v>11.4</v>
      </c>
      <c r="F60" s="494">
        <v>11.4</v>
      </c>
      <c r="G60" s="494">
        <f>Tableau1[[#This Row],[Gross capacity (MW)]]*Tableau1[[#This Row],[EDF Stake (%)]]</f>
        <v>7.8238200000000004</v>
      </c>
      <c r="H60" s="365">
        <v>2019</v>
      </c>
      <c r="I60" s="356">
        <v>0.68630000000000002</v>
      </c>
      <c r="J60" s="365" t="s">
        <v>214</v>
      </c>
      <c r="K60" s="365" t="s">
        <v>70</v>
      </c>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row>
    <row r="61" spans="1:40" s="141" customFormat="1" ht="15" customHeight="1">
      <c r="A61" s="365" t="s">
        <v>218</v>
      </c>
      <c r="B61" s="496" t="s">
        <v>692</v>
      </c>
      <c r="C61" s="496" t="s">
        <v>364</v>
      </c>
      <c r="D61" s="365" t="s">
        <v>84</v>
      </c>
      <c r="E61" s="494">
        <v>28.5</v>
      </c>
      <c r="F61" s="494">
        <v>28.5</v>
      </c>
      <c r="G61" s="494">
        <f>Tableau1[[#This Row],[Gross capacity (MW)]]*Tableau1[[#This Row],[EDF Stake (%)]]</f>
        <v>19.559550000000002</v>
      </c>
      <c r="H61" s="365">
        <v>2015</v>
      </c>
      <c r="I61" s="496">
        <v>0.68630000000000002</v>
      </c>
      <c r="J61" s="365" t="s">
        <v>214</v>
      </c>
      <c r="K61" s="365" t="s">
        <v>70</v>
      </c>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row>
    <row r="62" spans="1:40" s="141" customFormat="1" ht="15" customHeight="1">
      <c r="A62" s="365" t="s">
        <v>218</v>
      </c>
      <c r="B62" s="634" t="s">
        <v>692</v>
      </c>
      <c r="C62" s="365" t="s">
        <v>698</v>
      </c>
      <c r="D62" s="365" t="s">
        <v>84</v>
      </c>
      <c r="E62" s="494">
        <v>4.5999999999999996</v>
      </c>
      <c r="F62" s="494">
        <v>4.5999999999999996</v>
      </c>
      <c r="G62" s="494">
        <f>Tableau1[[#This Row],[EDF Stake (%)]]*Tableau1[[#This Row],[Gross capacity (MW)]]</f>
        <v>1.6100597999999997</v>
      </c>
      <c r="H62" s="365">
        <v>2019</v>
      </c>
      <c r="I62" s="356">
        <f>51%*68.63%</f>
        <v>0.35001299999999996</v>
      </c>
      <c r="J62" s="365" t="s">
        <v>214</v>
      </c>
      <c r="K62" s="365" t="s">
        <v>70</v>
      </c>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row>
    <row r="63" spans="1:40" s="141" customFormat="1" ht="15" customHeight="1">
      <c r="A63" s="365" t="s">
        <v>218</v>
      </c>
      <c r="B63" s="317" t="s">
        <v>692</v>
      </c>
      <c r="C63" s="317" t="s">
        <v>878</v>
      </c>
      <c r="D63" s="317" t="s">
        <v>84</v>
      </c>
      <c r="E63" s="318">
        <v>2.2000000000000002</v>
      </c>
      <c r="F63" s="318">
        <v>2.2000000000000002</v>
      </c>
      <c r="G63" s="494">
        <f>Tableau1[[#This Row],[EDF Stake (%)]]*Tableau1[[#This Row],[Gross capacity (MW)]]</f>
        <v>0.77002859999999995</v>
      </c>
      <c r="H63" s="471">
        <v>2021</v>
      </c>
      <c r="I63" s="472">
        <f>51%*68.63%</f>
        <v>0.35001299999999996</v>
      </c>
      <c r="J63" s="317" t="s">
        <v>214</v>
      </c>
      <c r="K63" s="365" t="s">
        <v>70</v>
      </c>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row>
    <row r="64" spans="1:40" s="141" customFormat="1" ht="15" customHeight="1">
      <c r="A64" s="365" t="s">
        <v>218</v>
      </c>
      <c r="B64" s="496" t="s">
        <v>692</v>
      </c>
      <c r="C64" s="496" t="s">
        <v>421</v>
      </c>
      <c r="D64" s="365" t="s">
        <v>582</v>
      </c>
      <c r="E64" s="494">
        <v>18</v>
      </c>
      <c r="F64" s="494">
        <v>18</v>
      </c>
      <c r="G64" s="494">
        <f>Tableau1[[#This Row],[EDF Stake (%)]]*Tableau1[[#This Row],[Gross capacity (MW)]]</f>
        <v>12.353400000000001</v>
      </c>
      <c r="H64" s="365">
        <v>1954</v>
      </c>
      <c r="I64" s="496">
        <v>0.68630000000000002</v>
      </c>
      <c r="J64" s="365" t="s">
        <v>214</v>
      </c>
      <c r="K64" s="365" t="s">
        <v>70</v>
      </c>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row>
    <row r="65" spans="1:40" s="141" customFormat="1" ht="15" customHeight="1">
      <c r="A65" s="365" t="s">
        <v>218</v>
      </c>
      <c r="B65" s="496" t="s">
        <v>692</v>
      </c>
      <c r="C65" s="496" t="s">
        <v>427</v>
      </c>
      <c r="D65" s="365" t="s">
        <v>98</v>
      </c>
      <c r="E65" s="494">
        <v>0.161</v>
      </c>
      <c r="F65" s="494">
        <v>0.161</v>
      </c>
      <c r="G65" s="494">
        <f>Tableau1[[#This Row],[Gross capacity (MW)]]*Tableau1[[#This Row],[EDF Stake (%)]]</f>
        <v>0.1104943</v>
      </c>
      <c r="H65" s="365">
        <v>2016</v>
      </c>
      <c r="I65" s="496">
        <v>0.68630000000000002</v>
      </c>
      <c r="J65" s="365" t="s">
        <v>214</v>
      </c>
      <c r="K65" s="365" t="s">
        <v>70</v>
      </c>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row>
    <row r="66" spans="1:40" s="141" customFormat="1" ht="15" customHeight="1">
      <c r="A66" s="365" t="s">
        <v>218</v>
      </c>
      <c r="B66" s="496" t="s">
        <v>692</v>
      </c>
      <c r="C66" s="496" t="s">
        <v>859</v>
      </c>
      <c r="D66" s="365" t="s">
        <v>98</v>
      </c>
      <c r="E66" s="494">
        <v>0.14000000000000001</v>
      </c>
      <c r="F66" s="494">
        <v>0.14000000000000001</v>
      </c>
      <c r="G66" s="494">
        <f>Tableau1[[#This Row],[EDF Stake (%)]]*Tableau1[[#This Row],[Gross capacity (MW)]]</f>
        <v>9.6082000000000015E-2</v>
      </c>
      <c r="H66" s="365">
        <v>2021</v>
      </c>
      <c r="I66" s="496">
        <v>0.68630000000000002</v>
      </c>
      <c r="J66" s="365" t="s">
        <v>214</v>
      </c>
      <c r="K66" s="365" t="s">
        <v>70</v>
      </c>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row>
    <row r="67" spans="1:40" s="141" customFormat="1" ht="15" customHeight="1">
      <c r="A67" s="365" t="s">
        <v>218</v>
      </c>
      <c r="B67" s="496" t="s">
        <v>692</v>
      </c>
      <c r="C67" s="496" t="s">
        <v>860</v>
      </c>
      <c r="D67" s="365" t="s">
        <v>98</v>
      </c>
      <c r="E67" s="494">
        <v>1</v>
      </c>
      <c r="F67" s="494">
        <v>1</v>
      </c>
      <c r="G67" s="494">
        <f>Tableau1[[#This Row],[Gross capacity (MW)]]*Tableau1[[#This Row],[EDF Stake (%)]]</f>
        <v>0.68630000000000002</v>
      </c>
      <c r="H67" s="365">
        <v>2021</v>
      </c>
      <c r="I67" s="496">
        <v>0.68630000000000002</v>
      </c>
      <c r="J67" s="365" t="s">
        <v>214</v>
      </c>
      <c r="K67" s="365" t="s">
        <v>70</v>
      </c>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row>
    <row r="68" spans="1:40" s="141" customFormat="1" ht="15" customHeight="1">
      <c r="A68" s="365" t="s">
        <v>218</v>
      </c>
      <c r="B68" s="496" t="s">
        <v>692</v>
      </c>
      <c r="C68" s="496" t="s">
        <v>861</v>
      </c>
      <c r="D68" s="365" t="s">
        <v>98</v>
      </c>
      <c r="E68" s="494">
        <v>0.5</v>
      </c>
      <c r="F68" s="494">
        <v>0.5</v>
      </c>
      <c r="G68" s="494">
        <f>Tableau1[[#This Row],[EDF Stake (%)]]*Tableau1[[#This Row],[Gross capacity (MW)]]</f>
        <v>0.34315000000000001</v>
      </c>
      <c r="H68" s="365">
        <v>2021</v>
      </c>
      <c r="I68" s="496">
        <v>0.68630000000000002</v>
      </c>
      <c r="J68" s="365" t="s">
        <v>214</v>
      </c>
      <c r="K68" s="365" t="s">
        <v>70</v>
      </c>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row>
    <row r="69" spans="1:40" s="141" customFormat="1" ht="15" customHeight="1">
      <c r="A69" s="365" t="s">
        <v>218</v>
      </c>
      <c r="B69" s="496" t="s">
        <v>692</v>
      </c>
      <c r="C69" s="496" t="s">
        <v>862</v>
      </c>
      <c r="D69" s="365" t="s">
        <v>98</v>
      </c>
      <c r="E69" s="494">
        <v>0.21</v>
      </c>
      <c r="F69" s="494">
        <v>0.21</v>
      </c>
      <c r="G69" s="494">
        <f>Tableau1[[#This Row],[Gross capacity (MW)]]*Tableau1[[#This Row],[EDF Stake (%)]]</f>
        <v>0.144123</v>
      </c>
      <c r="H69" s="365">
        <v>2021</v>
      </c>
      <c r="I69" s="496">
        <v>0.68630000000000002</v>
      </c>
      <c r="J69" s="365" t="s">
        <v>214</v>
      </c>
      <c r="K69" s="365" t="s">
        <v>70</v>
      </c>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row>
    <row r="70" spans="1:40" s="141" customFormat="1" ht="15" customHeight="1">
      <c r="A70" s="365" t="s">
        <v>218</v>
      </c>
      <c r="B70" s="496" t="s">
        <v>692</v>
      </c>
      <c r="C70" s="496" t="s">
        <v>863</v>
      </c>
      <c r="D70" s="365" t="s">
        <v>98</v>
      </c>
      <c r="E70" s="494">
        <v>0.87</v>
      </c>
      <c r="F70" s="494">
        <v>0.87</v>
      </c>
      <c r="G70" s="494">
        <f>Tableau1[[#This Row],[EDF Stake (%)]]*Tableau1[[#This Row],[Gross capacity (MW)]]</f>
        <v>0.59708099999999997</v>
      </c>
      <c r="H70" s="365">
        <v>2021</v>
      </c>
      <c r="I70" s="496">
        <v>0.68630000000000002</v>
      </c>
      <c r="J70" s="365" t="s">
        <v>214</v>
      </c>
      <c r="K70" s="365" t="s">
        <v>70</v>
      </c>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row>
    <row r="71" spans="1:40" s="141" customFormat="1" ht="15" customHeight="1">
      <c r="A71" s="365" t="s">
        <v>218</v>
      </c>
      <c r="B71" s="496" t="s">
        <v>692</v>
      </c>
      <c r="C71" s="496" t="s">
        <v>864</v>
      </c>
      <c r="D71" s="365" t="s">
        <v>98</v>
      </c>
      <c r="E71" s="494">
        <v>0.34</v>
      </c>
      <c r="F71" s="494">
        <v>0.34</v>
      </c>
      <c r="G71" s="494">
        <f>Tableau1[[#This Row],[Gross capacity (MW)]]*Tableau1[[#This Row],[EDF Stake (%)]]</f>
        <v>0.23334200000000002</v>
      </c>
      <c r="H71" s="365">
        <v>2021</v>
      </c>
      <c r="I71" s="496">
        <v>0.68630000000000002</v>
      </c>
      <c r="J71" s="365" t="s">
        <v>214</v>
      </c>
      <c r="K71" s="365" t="s">
        <v>70</v>
      </c>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row>
    <row r="72" spans="1:40" s="141" customFormat="1" ht="15" customHeight="1">
      <c r="A72" s="365" t="s">
        <v>218</v>
      </c>
      <c r="B72" s="496" t="s">
        <v>692</v>
      </c>
      <c r="C72" s="496" t="s">
        <v>865</v>
      </c>
      <c r="D72" s="365" t="s">
        <v>98</v>
      </c>
      <c r="E72" s="494">
        <v>0.78</v>
      </c>
      <c r="F72" s="494">
        <v>0.78</v>
      </c>
      <c r="G72" s="494">
        <f>Tableau1[[#This Row],[EDF Stake (%)]]*Tableau1[[#This Row],[Gross capacity (MW)]]</f>
        <v>0.53531400000000007</v>
      </c>
      <c r="H72" s="365">
        <v>2021</v>
      </c>
      <c r="I72" s="496">
        <v>0.68630000000000002</v>
      </c>
      <c r="J72" s="365" t="s">
        <v>214</v>
      </c>
      <c r="K72" s="365" t="s">
        <v>70</v>
      </c>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row>
    <row r="73" spans="1:40" s="141" customFormat="1" ht="15" customHeight="1">
      <c r="A73" s="365" t="s">
        <v>218</v>
      </c>
      <c r="B73" s="496" t="s">
        <v>692</v>
      </c>
      <c r="C73" s="496" t="s">
        <v>866</v>
      </c>
      <c r="D73" s="365" t="s">
        <v>98</v>
      </c>
      <c r="E73" s="494">
        <v>0.72</v>
      </c>
      <c r="F73" s="494">
        <v>0.72</v>
      </c>
      <c r="G73" s="494">
        <f>Tableau1[[#This Row],[Gross capacity (MW)]]*Tableau1[[#This Row],[EDF Stake (%)]]</f>
        <v>0.49413600000000002</v>
      </c>
      <c r="H73" s="365">
        <v>2021</v>
      </c>
      <c r="I73" s="496">
        <v>0.68630000000000002</v>
      </c>
      <c r="J73" s="365" t="s">
        <v>214</v>
      </c>
      <c r="K73" s="365" t="s">
        <v>70</v>
      </c>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row>
    <row r="74" spans="1:40" s="141" customFormat="1" ht="15" customHeight="1">
      <c r="A74" s="365" t="s">
        <v>218</v>
      </c>
      <c r="B74" s="496" t="s">
        <v>692</v>
      </c>
      <c r="C74" s="496" t="s">
        <v>867</v>
      </c>
      <c r="D74" s="365" t="s">
        <v>98</v>
      </c>
      <c r="E74" s="494">
        <v>1.07</v>
      </c>
      <c r="F74" s="494">
        <v>1.07</v>
      </c>
      <c r="G74" s="494">
        <f>Tableau1[[#This Row],[EDF Stake (%)]]*Tableau1[[#This Row],[Gross capacity (MW)]]</f>
        <v>0.73434100000000002</v>
      </c>
      <c r="H74" s="365">
        <v>2021</v>
      </c>
      <c r="I74" s="496">
        <v>0.68630000000000002</v>
      </c>
      <c r="J74" s="365" t="s">
        <v>214</v>
      </c>
      <c r="K74" s="365" t="s">
        <v>70</v>
      </c>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row>
    <row r="75" spans="1:40" s="141" customFormat="1" ht="15" customHeight="1">
      <c r="A75" s="365" t="s">
        <v>218</v>
      </c>
      <c r="B75" s="496" t="s">
        <v>692</v>
      </c>
      <c r="C75" s="496" t="s">
        <v>868</v>
      </c>
      <c r="D75" s="365" t="s">
        <v>98</v>
      </c>
      <c r="E75" s="494">
        <v>0.39</v>
      </c>
      <c r="F75" s="494">
        <v>0.39</v>
      </c>
      <c r="G75" s="494">
        <f>Tableau1[[#This Row],[Gross capacity (MW)]]*Tableau1[[#This Row],[EDF Stake (%)]]</f>
        <v>0.26765700000000003</v>
      </c>
      <c r="H75" s="365">
        <v>2021</v>
      </c>
      <c r="I75" s="496">
        <v>0.68630000000000002</v>
      </c>
      <c r="J75" s="365" t="s">
        <v>214</v>
      </c>
      <c r="K75" s="365" t="s">
        <v>70</v>
      </c>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row>
    <row r="76" spans="1:40" s="141" customFormat="1" ht="15" customHeight="1">
      <c r="A76" s="365" t="s">
        <v>218</v>
      </c>
      <c r="B76" s="365" t="s">
        <v>71</v>
      </c>
      <c r="C76" s="496" t="s">
        <v>234</v>
      </c>
      <c r="D76" s="365" t="s">
        <v>84</v>
      </c>
      <c r="E76" s="494">
        <v>325.2</v>
      </c>
      <c r="F76" s="494">
        <v>0</v>
      </c>
      <c r="G76" s="494">
        <v>27</v>
      </c>
      <c r="H76" s="365" t="s">
        <v>869</v>
      </c>
      <c r="I76" s="496" t="s">
        <v>234</v>
      </c>
      <c r="J76" s="365" t="s">
        <v>214</v>
      </c>
      <c r="K76" s="365" t="s">
        <v>71</v>
      </c>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row>
    <row r="77" spans="1:40" s="141" customFormat="1" ht="15" customHeight="1">
      <c r="A77" s="365" t="s">
        <v>218</v>
      </c>
      <c r="B77" s="496" t="s">
        <v>692</v>
      </c>
      <c r="C77" s="496" t="s">
        <v>374</v>
      </c>
      <c r="D77" s="365" t="s">
        <v>84</v>
      </c>
      <c r="E77" s="494">
        <v>4.5999999999999996</v>
      </c>
      <c r="F77" s="494">
        <v>4.5999999999999996</v>
      </c>
      <c r="G77" s="494">
        <f>Tableau1[[#This Row],[EDF Stake (%)]]*Tableau1[[#This Row],[Gross capacity (MW)]]</f>
        <v>3.1569799999999999</v>
      </c>
      <c r="H77" s="365">
        <v>2011</v>
      </c>
      <c r="I77" s="496">
        <v>0.68630000000000002</v>
      </c>
      <c r="J77" s="365" t="s">
        <v>214</v>
      </c>
      <c r="K77" s="365" t="s">
        <v>70</v>
      </c>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row>
    <row r="78" spans="1:40" s="141" customFormat="1" ht="15" customHeight="1">
      <c r="A78" s="365" t="s">
        <v>218</v>
      </c>
      <c r="B78" s="496" t="s">
        <v>692</v>
      </c>
      <c r="C78" s="496" t="s">
        <v>394</v>
      </c>
      <c r="D78" s="365" t="s">
        <v>84</v>
      </c>
      <c r="E78" s="494">
        <v>7.5</v>
      </c>
      <c r="F78" s="494">
        <v>7.5</v>
      </c>
      <c r="G78" s="494">
        <f>Tableau1[[#This Row],[Gross capacity (MW)]]*Tableau1[[#This Row],[EDF Stake (%)]]</f>
        <v>5.1472500000000005</v>
      </c>
      <c r="H78" s="365">
        <v>2016</v>
      </c>
      <c r="I78" s="496">
        <v>0.68630000000000002</v>
      </c>
      <c r="J78" s="365" t="s">
        <v>214</v>
      </c>
      <c r="K78" s="365" t="s">
        <v>70</v>
      </c>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row>
    <row r="79" spans="1:40" s="141" customFormat="1" ht="15" customHeight="1">
      <c r="A79" s="365" t="s">
        <v>218</v>
      </c>
      <c r="B79" s="317" t="s">
        <v>692</v>
      </c>
      <c r="C79" s="317" t="s">
        <v>873</v>
      </c>
      <c r="D79" s="317" t="s">
        <v>84</v>
      </c>
      <c r="E79" s="318">
        <v>12.6</v>
      </c>
      <c r="F79" s="318">
        <v>12.6</v>
      </c>
      <c r="G79" s="494">
        <f>Tableau1[[#This Row],[Gross capacity (MW)]]*Tableau1[[#This Row],[EDF Stake (%)]]</f>
        <v>8.6473800000000001</v>
      </c>
      <c r="H79" s="471">
        <v>2021</v>
      </c>
      <c r="I79" s="472">
        <v>0.68630000000000002</v>
      </c>
      <c r="J79" s="317" t="s">
        <v>214</v>
      </c>
      <c r="K79" s="365" t="s">
        <v>70</v>
      </c>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row>
    <row r="80" spans="1:40" s="141" customFormat="1" ht="15" customHeight="1">
      <c r="A80" s="365" t="s">
        <v>218</v>
      </c>
      <c r="B80" s="317" t="s">
        <v>692</v>
      </c>
      <c r="C80" s="317" t="s">
        <v>880</v>
      </c>
      <c r="D80" s="317" t="s">
        <v>84</v>
      </c>
      <c r="E80" s="318">
        <v>3</v>
      </c>
      <c r="F80" s="318">
        <v>3</v>
      </c>
      <c r="G80" s="494">
        <f>Tableau1[[#This Row],[EDF Stake (%)]]*Tableau1[[#This Row],[Gross capacity (MW)]]</f>
        <v>1.0500389999999999</v>
      </c>
      <c r="H80" s="471">
        <v>2021</v>
      </c>
      <c r="I80" s="472">
        <f>51%*68.63%</f>
        <v>0.35001299999999996</v>
      </c>
      <c r="J80" s="317" t="s">
        <v>214</v>
      </c>
      <c r="K80" s="365" t="s">
        <v>70</v>
      </c>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row>
    <row r="81" spans="1:40" s="141" customFormat="1" ht="15" customHeight="1">
      <c r="A81" s="365" t="s">
        <v>218</v>
      </c>
      <c r="B81" s="496" t="s">
        <v>692</v>
      </c>
      <c r="C81" s="496" t="s">
        <v>436</v>
      </c>
      <c r="D81" s="365" t="s">
        <v>66</v>
      </c>
      <c r="E81" s="494">
        <v>375</v>
      </c>
      <c r="F81" s="494">
        <v>375</v>
      </c>
      <c r="G81" s="494">
        <f>Tableau1[[#This Row],[Gross capacity (MW)]]*Tableau1[[#This Row],[EDF Stake (%)]]</f>
        <v>257.36250000000001</v>
      </c>
      <c r="H81" s="365">
        <v>1997</v>
      </c>
      <c r="I81" s="496">
        <v>0.68630000000000002</v>
      </c>
      <c r="J81" s="365" t="s">
        <v>214</v>
      </c>
      <c r="K81" s="365" t="s">
        <v>70</v>
      </c>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row>
    <row r="82" spans="1:40" s="144" customFormat="1" ht="15" customHeight="1">
      <c r="A82" s="365" t="s">
        <v>218</v>
      </c>
      <c r="B82" s="496" t="s">
        <v>692</v>
      </c>
      <c r="C82" s="496" t="s">
        <v>368</v>
      </c>
      <c r="D82" s="365" t="s">
        <v>84</v>
      </c>
      <c r="E82" s="494">
        <v>4.5999999999999996</v>
      </c>
      <c r="F82" s="494">
        <v>4.5999999999999996</v>
      </c>
      <c r="G82" s="494">
        <f>Tableau1[[#This Row],[EDF Stake (%)]]*Tableau1[[#This Row],[Gross capacity (MW)]]</f>
        <v>3.1569799999999999</v>
      </c>
      <c r="H82" s="365">
        <v>2009</v>
      </c>
      <c r="I82" s="496">
        <v>0.68630000000000002</v>
      </c>
      <c r="J82" s="365" t="s">
        <v>214</v>
      </c>
      <c r="K82" s="365" t="s">
        <v>70</v>
      </c>
      <c r="L82" s="78"/>
      <c r="M82" s="143"/>
      <c r="N82" s="143"/>
      <c r="O82" s="143"/>
      <c r="P82" s="143"/>
      <c r="Q82" s="143"/>
      <c r="R82" s="143"/>
      <c r="S82" s="143"/>
      <c r="T82" s="143"/>
      <c r="U82" s="143"/>
      <c r="V82" s="143"/>
      <c r="W82" s="143"/>
      <c r="X82" s="143"/>
      <c r="Y82" s="143"/>
      <c r="Z82" s="143"/>
      <c r="AA82" s="143"/>
      <c r="AB82" s="143"/>
      <c r="AC82" s="143"/>
      <c r="AD82" s="143"/>
      <c r="AE82" s="143"/>
      <c r="AF82" s="143"/>
      <c r="AG82" s="143"/>
      <c r="AH82" s="143"/>
      <c r="AI82" s="143"/>
      <c r="AJ82" s="143"/>
      <c r="AK82" s="143"/>
      <c r="AL82" s="143"/>
      <c r="AM82" s="143"/>
      <c r="AN82" s="143"/>
    </row>
    <row r="83" spans="1:40" s="141" customFormat="1" ht="15" customHeight="1">
      <c r="A83" s="365" t="s">
        <v>218</v>
      </c>
      <c r="B83" s="496" t="s">
        <v>692</v>
      </c>
      <c r="C83" s="496" t="s">
        <v>437</v>
      </c>
      <c r="D83" s="365" t="s">
        <v>66</v>
      </c>
      <c r="E83" s="494">
        <v>153.6</v>
      </c>
      <c r="F83" s="494">
        <v>153.6</v>
      </c>
      <c r="G83" s="494">
        <f>Tableau1[[#This Row],[Gross capacity (MW)]]*Tableau1[[#This Row],[EDF Stake (%)]]</f>
        <v>105.41567999999999</v>
      </c>
      <c r="H83" s="365">
        <v>1994</v>
      </c>
      <c r="I83" s="496">
        <v>0.68630000000000002</v>
      </c>
      <c r="J83" s="365" t="s">
        <v>214</v>
      </c>
      <c r="K83" s="365" t="s">
        <v>70</v>
      </c>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row>
    <row r="84" spans="1:40" s="141" customFormat="1" ht="15" customHeight="1">
      <c r="A84" s="365" t="s">
        <v>218</v>
      </c>
      <c r="B84" s="496" t="s">
        <v>692</v>
      </c>
      <c r="C84" s="496" t="s">
        <v>438</v>
      </c>
      <c r="D84" s="365" t="s">
        <v>66</v>
      </c>
      <c r="E84" s="494">
        <v>153.6</v>
      </c>
      <c r="F84" s="494">
        <v>153.6</v>
      </c>
      <c r="G84" s="494">
        <f>Tableau1[[#This Row],[EDF Stake (%)]]*Tableau1[[#This Row],[Gross capacity (MW)]]</f>
        <v>105.41567999999999</v>
      </c>
      <c r="H84" s="365">
        <v>1994</v>
      </c>
      <c r="I84" s="496">
        <v>0.68630000000000002</v>
      </c>
      <c r="J84" s="365" t="s">
        <v>214</v>
      </c>
      <c r="K84" s="365" t="s">
        <v>70</v>
      </c>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row>
    <row r="85" spans="1:40" s="141" customFormat="1" ht="15" customHeight="1">
      <c r="A85" s="365" t="s">
        <v>218</v>
      </c>
      <c r="B85" s="496" t="s">
        <v>692</v>
      </c>
      <c r="C85" s="496" t="s">
        <v>439</v>
      </c>
      <c r="D85" s="365" t="s">
        <v>66</v>
      </c>
      <c r="E85" s="494">
        <v>162.80000000000001</v>
      </c>
      <c r="F85" s="494">
        <v>162.80000000000001</v>
      </c>
      <c r="G85" s="494">
        <f>Tableau1[[#This Row],[Gross capacity (MW)]]*Tableau1[[#This Row],[EDF Stake (%)]]</f>
        <v>111.72964000000002</v>
      </c>
      <c r="H85" s="365">
        <v>1994</v>
      </c>
      <c r="I85" s="496">
        <v>0.68630000000000002</v>
      </c>
      <c r="J85" s="365" t="s">
        <v>214</v>
      </c>
      <c r="K85" s="365" t="s">
        <v>70</v>
      </c>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row>
    <row r="86" spans="1:40" s="146" customFormat="1" ht="15" customHeight="1">
      <c r="A86" s="365" t="s">
        <v>218</v>
      </c>
      <c r="B86" s="317" t="s">
        <v>692</v>
      </c>
      <c r="C86" s="317" t="s">
        <v>875</v>
      </c>
      <c r="D86" s="317" t="s">
        <v>84</v>
      </c>
      <c r="E86" s="318">
        <v>13.8</v>
      </c>
      <c r="F86" s="318">
        <v>13.8</v>
      </c>
      <c r="G86" s="494">
        <f>Tableau1[[#This Row],[Gross capacity (MW)]]*Tableau1[[#This Row],[EDF Stake (%)]]</f>
        <v>9.4709400000000006</v>
      </c>
      <c r="H86" s="471">
        <v>2021</v>
      </c>
      <c r="I86" s="472">
        <v>0.68630000000000002</v>
      </c>
      <c r="J86" s="317" t="s">
        <v>214</v>
      </c>
      <c r="K86" s="365" t="s">
        <v>70</v>
      </c>
      <c r="L86" s="78"/>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row>
    <row r="87" spans="1:40" s="141" customFormat="1" ht="15" customHeight="1">
      <c r="A87" s="365" t="s">
        <v>218</v>
      </c>
      <c r="B87" s="496" t="s">
        <v>692</v>
      </c>
      <c r="C87" s="496" t="s">
        <v>402</v>
      </c>
      <c r="D87" s="365" t="s">
        <v>84</v>
      </c>
      <c r="E87" s="494">
        <v>19.200000000000003</v>
      </c>
      <c r="F87" s="494">
        <v>19.200000000000003</v>
      </c>
      <c r="G87" s="494">
        <f>Tableau1[[#This Row],[Gross capacity (MW)]]*Tableau1[[#This Row],[EDF Stake (%)]]</f>
        <v>13.176960000000003</v>
      </c>
      <c r="H87" s="365">
        <v>1900</v>
      </c>
      <c r="I87" s="496">
        <v>0.68630000000000002</v>
      </c>
      <c r="J87" s="365" t="s">
        <v>214</v>
      </c>
      <c r="K87" s="365" t="s">
        <v>70</v>
      </c>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row>
    <row r="88" spans="1:40" s="141" customFormat="1" ht="15" customHeight="1">
      <c r="A88" s="365" t="s">
        <v>584</v>
      </c>
      <c r="B88" s="496" t="s">
        <v>692</v>
      </c>
      <c r="C88" s="496" t="s">
        <v>413</v>
      </c>
      <c r="D88" s="365" t="s">
        <v>84</v>
      </c>
      <c r="E88" s="494">
        <v>6.15</v>
      </c>
      <c r="F88" s="494">
        <v>6.15</v>
      </c>
      <c r="G88" s="494">
        <f>Tableau1[[#This Row],[EDF Stake (%)]]*Tableau1[[#This Row],[Gross capacity (MW)]]</f>
        <v>4.220745</v>
      </c>
      <c r="H88" s="365">
        <v>2018</v>
      </c>
      <c r="I88" s="496">
        <v>0.68630000000000002</v>
      </c>
      <c r="J88" s="365" t="s">
        <v>214</v>
      </c>
      <c r="K88" s="365" t="s">
        <v>70</v>
      </c>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row>
    <row r="89" spans="1:40" s="141" customFormat="1" ht="15" customHeight="1">
      <c r="A89" s="365" t="s">
        <v>218</v>
      </c>
      <c r="B89" s="496" t="s">
        <v>360</v>
      </c>
      <c r="C89" s="496" t="s">
        <v>361</v>
      </c>
      <c r="D89" s="365" t="s">
        <v>64</v>
      </c>
      <c r="E89" s="494">
        <v>481</v>
      </c>
      <c r="F89" s="494">
        <v>481</v>
      </c>
      <c r="G89" s="494">
        <f>Tableau1[[#This Row],[Gross capacity (MW)]]*Tableau1[[#This Row],[EDF Stake (%)]]</f>
        <v>481</v>
      </c>
      <c r="H89" s="365">
        <v>1975</v>
      </c>
      <c r="I89" s="496">
        <v>1</v>
      </c>
      <c r="J89" s="365" t="s">
        <v>214</v>
      </c>
      <c r="K89" s="365" t="s">
        <v>70</v>
      </c>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row>
    <row r="90" spans="1:40" s="141" customFormat="1" ht="15" customHeight="1">
      <c r="A90" s="365" t="s">
        <v>218</v>
      </c>
      <c r="B90" s="496" t="s">
        <v>692</v>
      </c>
      <c r="C90" s="496" t="s">
        <v>424</v>
      </c>
      <c r="D90" s="365" t="s">
        <v>64</v>
      </c>
      <c r="E90" s="494">
        <v>102.74</v>
      </c>
      <c r="F90" s="494">
        <v>102.74</v>
      </c>
      <c r="G90" s="494">
        <f>Tableau1[[#This Row],[EDF Stake (%)]]*Tableau1[[#This Row],[Gross capacity (MW)]]</f>
        <v>70.510462000000004</v>
      </c>
      <c r="H90" s="365">
        <v>1983</v>
      </c>
      <c r="I90" s="496">
        <v>0.68630000000000002</v>
      </c>
      <c r="J90" s="365" t="s">
        <v>214</v>
      </c>
      <c r="K90" s="365" t="s">
        <v>70</v>
      </c>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row>
    <row r="91" spans="1:40" s="141" customFormat="1" ht="15" customHeight="1">
      <c r="A91" s="365" t="s">
        <v>218</v>
      </c>
      <c r="B91" s="496" t="s">
        <v>692</v>
      </c>
      <c r="C91" s="496" t="s">
        <v>425</v>
      </c>
      <c r="D91" s="365" t="s">
        <v>64</v>
      </c>
      <c r="E91" s="494">
        <v>107.41</v>
      </c>
      <c r="F91" s="494">
        <v>107.41</v>
      </c>
      <c r="G91" s="494">
        <f>Tableau1[[#This Row],[Gross capacity (MW)]]*Tableau1[[#This Row],[EDF Stake (%)]]</f>
        <v>73.715483000000006</v>
      </c>
      <c r="H91" s="365">
        <v>1985</v>
      </c>
      <c r="I91" s="496">
        <v>0.68630000000000002</v>
      </c>
      <c r="J91" s="365" t="s">
        <v>214</v>
      </c>
      <c r="K91" s="365" t="s">
        <v>70</v>
      </c>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row>
    <row r="92" spans="1:40" s="141" customFormat="1" ht="15" customHeight="1">
      <c r="A92" s="365" t="s">
        <v>218</v>
      </c>
      <c r="B92" s="634" t="s">
        <v>692</v>
      </c>
      <c r="C92" s="365" t="s">
        <v>697</v>
      </c>
      <c r="D92" s="365" t="s">
        <v>84</v>
      </c>
      <c r="E92" s="494">
        <v>2.2999999999999998</v>
      </c>
      <c r="F92" s="494">
        <v>2.2999999999999998</v>
      </c>
      <c r="G92" s="494">
        <f>Tableau1[[#This Row],[EDF Stake (%)]]*Tableau1[[#This Row],[Gross capacity (MW)]]</f>
        <v>0.80502989999999985</v>
      </c>
      <c r="H92" s="365">
        <v>2019</v>
      </c>
      <c r="I92" s="356">
        <f>51%*68.63%</f>
        <v>0.35001299999999996</v>
      </c>
      <c r="J92" s="365" t="s">
        <v>214</v>
      </c>
      <c r="K92" s="365" t="s">
        <v>70</v>
      </c>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row>
    <row r="93" spans="1:40" s="141" customFormat="1" ht="15" customHeight="1">
      <c r="A93" s="365" t="s">
        <v>218</v>
      </c>
      <c r="B93" s="496" t="s">
        <v>692</v>
      </c>
      <c r="C93" s="496" t="s">
        <v>404</v>
      </c>
      <c r="D93" s="365" t="s">
        <v>84</v>
      </c>
      <c r="E93" s="494">
        <v>4.0999999999999996</v>
      </c>
      <c r="F93" s="494">
        <v>4.0999999999999996</v>
      </c>
      <c r="G93" s="494">
        <f>Tableau1[[#This Row],[Gross capacity (MW)]]*Tableau1[[#This Row],[EDF Stake (%)]]</f>
        <v>1.6882979999999996</v>
      </c>
      <c r="H93" s="365">
        <v>2017</v>
      </c>
      <c r="I93" s="496">
        <f>60%*68.63%</f>
        <v>0.41177999999999992</v>
      </c>
      <c r="J93" s="365" t="s">
        <v>214</v>
      </c>
      <c r="K93" s="365" t="s">
        <v>70</v>
      </c>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row>
    <row r="94" spans="1:40" s="141" customFormat="1" ht="15" customHeight="1">
      <c r="A94" s="365" t="s">
        <v>218</v>
      </c>
      <c r="B94" s="496" t="s">
        <v>692</v>
      </c>
      <c r="C94" s="496" t="s">
        <v>384</v>
      </c>
      <c r="D94" s="365" t="s">
        <v>84</v>
      </c>
      <c r="E94" s="494">
        <v>20.7</v>
      </c>
      <c r="F94" s="494">
        <v>20.7</v>
      </c>
      <c r="G94" s="494">
        <f>Tableau1[[#This Row],[EDF Stake (%)]]*Tableau1[[#This Row],[Gross capacity (MW)]]</f>
        <v>7.2452690999999989</v>
      </c>
      <c r="H94" s="365">
        <v>2015</v>
      </c>
      <c r="I94" s="496">
        <f>51%*68.63%</f>
        <v>0.35001299999999996</v>
      </c>
      <c r="J94" s="365" t="s">
        <v>214</v>
      </c>
      <c r="K94" s="365" t="s">
        <v>70</v>
      </c>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row>
    <row r="95" spans="1:40" s="141" customFormat="1" ht="15" customHeight="1">
      <c r="A95" s="365" t="s">
        <v>218</v>
      </c>
      <c r="B95" s="496" t="s">
        <v>692</v>
      </c>
      <c r="C95" s="496" t="s">
        <v>409</v>
      </c>
      <c r="D95" s="365" t="s">
        <v>84</v>
      </c>
      <c r="E95" s="494">
        <v>19.2</v>
      </c>
      <c r="F95" s="494">
        <v>19.2</v>
      </c>
      <c r="G95" s="494">
        <f>Tableau1[[#This Row],[Gross capacity (MW)]]*Tableau1[[#This Row],[EDF Stake (%)]]</f>
        <v>13.176959999999999</v>
      </c>
      <c r="H95" s="365">
        <v>2018</v>
      </c>
      <c r="I95" s="496">
        <v>0.68630000000000002</v>
      </c>
      <c r="J95" s="365" t="s">
        <v>214</v>
      </c>
      <c r="K95" s="365" t="s">
        <v>70</v>
      </c>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row>
    <row r="96" spans="1:40" s="141" customFormat="1" ht="15" customHeight="1">
      <c r="A96" s="365" t="s">
        <v>218</v>
      </c>
      <c r="B96" s="496" t="s">
        <v>692</v>
      </c>
      <c r="C96" s="496" t="s">
        <v>399</v>
      </c>
      <c r="D96" s="365" t="s">
        <v>84</v>
      </c>
      <c r="E96" s="494">
        <v>7.0500000000000007</v>
      </c>
      <c r="F96" s="494">
        <v>7.0500000000000007</v>
      </c>
      <c r="G96" s="494">
        <f>Tableau1[[#This Row],[Gross capacity (MW)]]*Tableau1[[#This Row],[EDF Stake (%)]]</f>
        <v>4.8384150000000004</v>
      </c>
      <c r="H96" s="365">
        <v>2017</v>
      </c>
      <c r="I96" s="496">
        <v>0.68630000000000002</v>
      </c>
      <c r="J96" s="365" t="s">
        <v>214</v>
      </c>
      <c r="K96" s="365" t="s">
        <v>70</v>
      </c>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row>
    <row r="97" spans="1:40" s="141" customFormat="1" ht="15" customHeight="1">
      <c r="A97" s="365" t="s">
        <v>218</v>
      </c>
      <c r="B97" s="317" t="s">
        <v>692</v>
      </c>
      <c r="C97" s="660" t="s">
        <v>770</v>
      </c>
      <c r="D97" s="317" t="s">
        <v>84</v>
      </c>
      <c r="E97" s="318">
        <v>13.8</v>
      </c>
      <c r="F97" s="318">
        <v>13.8</v>
      </c>
      <c r="G97" s="494">
        <f>Tableau1[[#This Row],[EDF Stake (%)]]*Tableau1[[#This Row],[Gross capacity (MW)]]</f>
        <v>9.4709400000000006</v>
      </c>
      <c r="H97" s="471">
        <v>2020</v>
      </c>
      <c r="I97" s="472">
        <v>0.68630000000000002</v>
      </c>
      <c r="J97" s="317" t="s">
        <v>214</v>
      </c>
      <c r="K97" s="365" t="s">
        <v>70</v>
      </c>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row>
    <row r="98" spans="1:40" s="141" customFormat="1" ht="15" customHeight="1">
      <c r="A98" s="365" t="s">
        <v>218</v>
      </c>
      <c r="B98" s="317" t="s">
        <v>692</v>
      </c>
      <c r="C98" s="317" t="s">
        <v>771</v>
      </c>
      <c r="D98" s="317" t="s">
        <v>84</v>
      </c>
      <c r="E98" s="318">
        <v>3.45</v>
      </c>
      <c r="F98" s="318">
        <v>3.45</v>
      </c>
      <c r="G98" s="494">
        <f>Tableau1[[#This Row],[Gross capacity (MW)]]*Tableau1[[#This Row],[EDF Stake (%)]]</f>
        <v>2.3677350000000001</v>
      </c>
      <c r="H98" s="471">
        <v>2020</v>
      </c>
      <c r="I98" s="472">
        <v>0.68630000000000002</v>
      </c>
      <c r="J98" s="317" t="s">
        <v>214</v>
      </c>
      <c r="K98" s="365" t="s">
        <v>70</v>
      </c>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row>
    <row r="99" spans="1:40" s="141" customFormat="1" ht="15" customHeight="1">
      <c r="A99" s="365" t="s">
        <v>218</v>
      </c>
      <c r="B99" s="496" t="s">
        <v>692</v>
      </c>
      <c r="C99" s="496" t="s">
        <v>381</v>
      </c>
      <c r="D99" s="365" t="s">
        <v>84</v>
      </c>
      <c r="E99" s="494">
        <v>10</v>
      </c>
      <c r="F99" s="494">
        <v>10</v>
      </c>
      <c r="G99" s="494">
        <f>Tableau1[[#This Row],[EDF Stake (%)]]*Tableau1[[#This Row],[Gross capacity (MW)]]</f>
        <v>6.8630000000000004</v>
      </c>
      <c r="H99" s="365">
        <v>2014</v>
      </c>
      <c r="I99" s="496">
        <v>0.68630000000000002</v>
      </c>
      <c r="J99" s="365" t="s">
        <v>214</v>
      </c>
      <c r="K99" s="365" t="s">
        <v>70</v>
      </c>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row>
    <row r="100" spans="1:40" s="141" customFormat="1" ht="15" customHeight="1">
      <c r="A100" s="365" t="s">
        <v>218</v>
      </c>
      <c r="B100" s="496" t="s">
        <v>692</v>
      </c>
      <c r="C100" s="496" t="s">
        <v>392</v>
      </c>
      <c r="D100" s="365" t="s">
        <v>84</v>
      </c>
      <c r="E100" s="494">
        <v>9.6</v>
      </c>
      <c r="F100" s="494">
        <v>9.6</v>
      </c>
      <c r="G100" s="494">
        <f>Tableau1[[#This Row],[Gross capacity (MW)]]*Tableau1[[#This Row],[EDF Stake (%)]]</f>
        <v>6.5884799999999997</v>
      </c>
      <c r="H100" s="365">
        <v>2016</v>
      </c>
      <c r="I100" s="496">
        <v>0.68630000000000002</v>
      </c>
      <c r="J100" s="365" t="s">
        <v>214</v>
      </c>
      <c r="K100" s="365" t="s">
        <v>70</v>
      </c>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row>
    <row r="101" spans="1:40" s="141" customFormat="1" ht="15" customHeight="1">
      <c r="A101" s="365" t="s">
        <v>218</v>
      </c>
      <c r="B101" s="496" t="s">
        <v>692</v>
      </c>
      <c r="C101" s="496" t="s">
        <v>371</v>
      </c>
      <c r="D101" s="365" t="s">
        <v>84</v>
      </c>
      <c r="E101" s="494">
        <v>6.8999999999999995</v>
      </c>
      <c r="F101" s="494">
        <v>6.8999999999999995</v>
      </c>
      <c r="G101" s="494">
        <f>Tableau1[[#This Row],[EDF Stake (%)]]*Tableau1[[#This Row],[Gross capacity (MW)]]</f>
        <v>4.7354699999999994</v>
      </c>
      <c r="H101" s="365">
        <v>2009</v>
      </c>
      <c r="I101" s="496">
        <v>0.68630000000000002</v>
      </c>
      <c r="J101" s="365" t="s">
        <v>214</v>
      </c>
      <c r="K101" s="365" t="s">
        <v>70</v>
      </c>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row>
    <row r="102" spans="1:40" s="141" customFormat="1" ht="15" customHeight="1">
      <c r="A102" s="365" t="s">
        <v>218</v>
      </c>
      <c r="B102" s="496" t="s">
        <v>692</v>
      </c>
      <c r="C102" s="496" t="s">
        <v>395</v>
      </c>
      <c r="D102" s="365" t="s">
        <v>84</v>
      </c>
      <c r="E102" s="494">
        <v>6.9</v>
      </c>
      <c r="F102" s="494">
        <v>6.9</v>
      </c>
      <c r="G102" s="494">
        <f>Tableau1[[#This Row],[Gross capacity (MW)]]*Tableau1[[#This Row],[EDF Stake (%)]]</f>
        <v>4.7354700000000003</v>
      </c>
      <c r="H102" s="365">
        <v>2016</v>
      </c>
      <c r="I102" s="496">
        <v>0.68630000000000002</v>
      </c>
      <c r="J102" s="365" t="s">
        <v>214</v>
      </c>
      <c r="K102" s="365" t="s">
        <v>70</v>
      </c>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row>
    <row r="103" spans="1:40" s="141" customFormat="1" ht="15" customHeight="1">
      <c r="A103" s="365" t="s">
        <v>218</v>
      </c>
      <c r="B103" s="317" t="s">
        <v>692</v>
      </c>
      <c r="C103" s="317" t="s">
        <v>874</v>
      </c>
      <c r="D103" s="317" t="s">
        <v>84</v>
      </c>
      <c r="E103" s="318">
        <v>11.12</v>
      </c>
      <c r="F103" s="318">
        <v>11.12</v>
      </c>
      <c r="G103" s="494">
        <f>Tableau1[[#This Row],[EDF Stake (%)]]*Tableau1[[#This Row],[Gross capacity (MW)]]</f>
        <v>7.6316559999999996</v>
      </c>
      <c r="H103" s="471">
        <v>2021</v>
      </c>
      <c r="I103" s="472">
        <v>0.68630000000000002</v>
      </c>
      <c r="J103" s="317" t="s">
        <v>214</v>
      </c>
      <c r="K103" s="365" t="s">
        <v>70</v>
      </c>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row>
    <row r="104" spans="1:40" s="141" customFormat="1" ht="15" customHeight="1">
      <c r="A104" s="365" t="s">
        <v>218</v>
      </c>
      <c r="B104" s="496" t="s">
        <v>692</v>
      </c>
      <c r="C104" s="496" t="s">
        <v>387</v>
      </c>
      <c r="D104" s="365" t="s">
        <v>84</v>
      </c>
      <c r="E104" s="494">
        <v>3.2</v>
      </c>
      <c r="F104" s="494">
        <v>3.2</v>
      </c>
      <c r="G104" s="494">
        <f>Tableau1[[#This Row],[Gross capacity (MW)]]*Tableau1[[#This Row],[EDF Stake (%)]]</f>
        <v>2.1961600000000003</v>
      </c>
      <c r="H104" s="365">
        <v>2015</v>
      </c>
      <c r="I104" s="496">
        <v>0.68630000000000002</v>
      </c>
      <c r="J104" s="365" t="s">
        <v>214</v>
      </c>
      <c r="K104" s="365" t="s">
        <v>70</v>
      </c>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row>
    <row r="105" spans="1:40" s="141" customFormat="1" ht="15" customHeight="1">
      <c r="A105" s="365" t="s">
        <v>90</v>
      </c>
      <c r="B105" s="496" t="s">
        <v>241</v>
      </c>
      <c r="C105" s="496" t="s">
        <v>242</v>
      </c>
      <c r="D105" s="365" t="s">
        <v>66</v>
      </c>
      <c r="E105" s="494">
        <v>827</v>
      </c>
      <c r="F105" s="494">
        <v>827</v>
      </c>
      <c r="G105" s="494">
        <f>Tableau1[[#This Row],[Gross capacity (MW)]]*Tableau1[[#This Row],[EDF Stake (%)]]</f>
        <v>827</v>
      </c>
      <c r="H105" s="365">
        <v>2004</v>
      </c>
      <c r="I105" s="496">
        <v>1</v>
      </c>
      <c r="J105" s="365" t="s">
        <v>214</v>
      </c>
      <c r="K105" s="365" t="s">
        <v>70</v>
      </c>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row>
    <row r="106" spans="1:40" s="141" customFormat="1" ht="15" customHeight="1">
      <c r="A106" s="365" t="s">
        <v>69</v>
      </c>
      <c r="B106" s="496" t="s">
        <v>235</v>
      </c>
      <c r="C106" s="496" t="s">
        <v>491</v>
      </c>
      <c r="D106" s="365" t="s">
        <v>587</v>
      </c>
      <c r="E106" s="494">
        <v>3.7</v>
      </c>
      <c r="F106" s="494">
        <v>3.7</v>
      </c>
      <c r="G106" s="494">
        <f>Tableau1[[#This Row],[EDF Stake (%)]]*Tableau1[[#This Row],[Gross capacity (MW)]]</f>
        <v>3.5952900000000003</v>
      </c>
      <c r="H106" s="365">
        <v>2010</v>
      </c>
      <c r="I106" s="496">
        <v>0.97170000000000001</v>
      </c>
      <c r="J106" s="365" t="s">
        <v>214</v>
      </c>
      <c r="K106" s="365" t="s">
        <v>69</v>
      </c>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row>
    <row r="107" spans="1:40" s="141" customFormat="1" ht="15" customHeight="1">
      <c r="A107" s="365" t="s">
        <v>90</v>
      </c>
      <c r="B107" s="365" t="s">
        <v>71</v>
      </c>
      <c r="C107" s="496" t="s">
        <v>234</v>
      </c>
      <c r="D107" s="365" t="s">
        <v>84</v>
      </c>
      <c r="E107" s="494">
        <v>571</v>
      </c>
      <c r="F107" s="494">
        <v>388</v>
      </c>
      <c r="G107" s="494">
        <v>480</v>
      </c>
      <c r="H107" s="365" t="s">
        <v>870</v>
      </c>
      <c r="I107" s="496" t="s">
        <v>234</v>
      </c>
      <c r="J107" s="365" t="s">
        <v>214</v>
      </c>
      <c r="K107" s="365" t="s">
        <v>71</v>
      </c>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row>
    <row r="108" spans="1:40" s="141" customFormat="1" ht="15" customHeight="1">
      <c r="A108" s="365" t="s">
        <v>90</v>
      </c>
      <c r="B108" s="365" t="s">
        <v>71</v>
      </c>
      <c r="C108" s="496" t="s">
        <v>234</v>
      </c>
      <c r="D108" s="365" t="s">
        <v>98</v>
      </c>
      <c r="E108" s="494">
        <v>399</v>
      </c>
      <c r="F108" s="494">
        <v>0</v>
      </c>
      <c r="G108" s="494">
        <v>199</v>
      </c>
      <c r="H108" s="365" t="s">
        <v>871</v>
      </c>
      <c r="I108" s="496" t="s">
        <v>234</v>
      </c>
      <c r="J108" s="365" t="s">
        <v>214</v>
      </c>
      <c r="K108" s="365" t="s">
        <v>71</v>
      </c>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row>
    <row r="109" spans="1:40" s="139" customFormat="1" ht="15" customHeight="1">
      <c r="A109" s="365" t="s">
        <v>90</v>
      </c>
      <c r="B109" s="496" t="s">
        <v>241</v>
      </c>
      <c r="C109" s="365" t="s">
        <v>702</v>
      </c>
      <c r="D109" s="365" t="s">
        <v>582</v>
      </c>
      <c r="E109" s="494">
        <v>401.88</v>
      </c>
      <c r="F109" s="494">
        <v>0</v>
      </c>
      <c r="G109" s="494">
        <f>Tableau1[[#This Row],[Gross capacity (MW)]]*Tableau1[[#This Row],[EDF Stake (%)]]</f>
        <v>204.9588</v>
      </c>
      <c r="H109" s="365">
        <v>2019</v>
      </c>
      <c r="I109" s="496">
        <v>0.51</v>
      </c>
      <c r="J109" s="365" t="s">
        <v>215</v>
      </c>
      <c r="K109" s="365" t="s">
        <v>70</v>
      </c>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row>
    <row r="110" spans="1:40" s="139" customFormat="1" ht="15" customHeight="1">
      <c r="A110" s="365" t="s">
        <v>58</v>
      </c>
      <c r="B110" s="496" t="s">
        <v>743</v>
      </c>
      <c r="C110" s="496" t="s">
        <v>765</v>
      </c>
      <c r="D110" s="365" t="s">
        <v>84</v>
      </c>
      <c r="E110" s="494">
        <v>224</v>
      </c>
      <c r="F110" s="494">
        <v>0</v>
      </c>
      <c r="G110" s="494">
        <f>Tableau1[[#This Row],[EDF Stake (%)]]*Tableau1[[#This Row],[Gross capacity (MW)]]</f>
        <v>112</v>
      </c>
      <c r="H110" s="358" t="s">
        <v>61</v>
      </c>
      <c r="I110" s="356">
        <v>0.5</v>
      </c>
      <c r="J110" s="365" t="s">
        <v>215</v>
      </c>
      <c r="K110" s="365" t="s">
        <v>67</v>
      </c>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row>
    <row r="111" spans="1:40" s="139" customFormat="1" ht="15" customHeight="1">
      <c r="A111" s="365" t="s">
        <v>58</v>
      </c>
      <c r="B111" s="365" t="s">
        <v>71</v>
      </c>
      <c r="C111" s="496" t="s">
        <v>234</v>
      </c>
      <c r="D111" s="365" t="s">
        <v>84</v>
      </c>
      <c r="E111" s="494">
        <v>560</v>
      </c>
      <c r="F111" s="494">
        <v>520</v>
      </c>
      <c r="G111" s="494">
        <v>506</v>
      </c>
      <c r="H111" s="365" t="s">
        <v>857</v>
      </c>
      <c r="I111" s="496" t="s">
        <v>234</v>
      </c>
      <c r="J111" s="365" t="s">
        <v>214</v>
      </c>
      <c r="K111" s="365" t="s">
        <v>71</v>
      </c>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row>
    <row r="112" spans="1:40" s="139" customFormat="1" ht="15" customHeight="1">
      <c r="A112" s="365" t="s">
        <v>58</v>
      </c>
      <c r="B112" s="365" t="s">
        <v>71</v>
      </c>
      <c r="C112" s="496" t="s">
        <v>234</v>
      </c>
      <c r="D112" s="365" t="s">
        <v>98</v>
      </c>
      <c r="E112" s="494">
        <v>61</v>
      </c>
      <c r="F112" s="494">
        <v>61</v>
      </c>
      <c r="G112" s="494">
        <v>42</v>
      </c>
      <c r="H112" s="365" t="s">
        <v>872</v>
      </c>
      <c r="I112" s="496" t="s">
        <v>234</v>
      </c>
      <c r="J112" s="365" t="s">
        <v>214</v>
      </c>
      <c r="K112" s="365" t="s">
        <v>71</v>
      </c>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row>
    <row r="113" spans="1:40" s="139" customFormat="1" ht="15" customHeight="1">
      <c r="A113" s="365" t="s">
        <v>94</v>
      </c>
      <c r="B113" s="317" t="s">
        <v>738</v>
      </c>
      <c r="C113" s="317" t="s">
        <v>717</v>
      </c>
      <c r="D113" s="365" t="s">
        <v>65</v>
      </c>
      <c r="E113" s="494">
        <v>131.87</v>
      </c>
      <c r="F113" s="494">
        <v>0</v>
      </c>
      <c r="G113" s="494">
        <f>Tableau1[[#This Row],[Gross capacity (MW)]]*Tableau1[[#This Row],[EDF Stake (%)]]</f>
        <v>65.935000000000002</v>
      </c>
      <c r="H113" s="365">
        <v>2007</v>
      </c>
      <c r="I113" s="496">
        <v>0.5</v>
      </c>
      <c r="J113" s="494" t="s">
        <v>215</v>
      </c>
      <c r="K113" s="365" t="s">
        <v>70</v>
      </c>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row>
    <row r="114" spans="1:40" s="139" customFormat="1" ht="15" customHeight="1">
      <c r="A114" s="365" t="s">
        <v>94</v>
      </c>
      <c r="B114" s="365" t="s">
        <v>71</v>
      </c>
      <c r="C114" s="496" t="s">
        <v>234</v>
      </c>
      <c r="D114" s="365" t="s">
        <v>84</v>
      </c>
      <c r="E114" s="494">
        <v>175</v>
      </c>
      <c r="F114" s="494">
        <v>0</v>
      </c>
      <c r="G114" s="494">
        <v>88</v>
      </c>
      <c r="H114" s="365" t="s">
        <v>870</v>
      </c>
      <c r="I114" s="496" t="s">
        <v>234</v>
      </c>
      <c r="J114" s="365" t="s">
        <v>214</v>
      </c>
      <c r="K114" s="365" t="s">
        <v>71</v>
      </c>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row>
    <row r="115" spans="1:40" s="139" customFormat="1" ht="15" customHeight="1">
      <c r="A115" s="365" t="s">
        <v>94</v>
      </c>
      <c r="B115" s="365" t="s">
        <v>71</v>
      </c>
      <c r="C115" s="496" t="s">
        <v>234</v>
      </c>
      <c r="D115" s="365" t="s">
        <v>98</v>
      </c>
      <c r="E115" s="494">
        <v>261</v>
      </c>
      <c r="F115" s="494">
        <v>0</v>
      </c>
      <c r="G115" s="494">
        <v>131</v>
      </c>
      <c r="H115" s="365" t="s">
        <v>871</v>
      </c>
      <c r="I115" s="496" t="s">
        <v>234</v>
      </c>
      <c r="J115" s="365" t="s">
        <v>214</v>
      </c>
      <c r="K115" s="365" t="s">
        <v>71</v>
      </c>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row>
    <row r="116" spans="1:40" s="139" customFormat="1" ht="15" customHeight="1">
      <c r="A116" s="365" t="s">
        <v>94</v>
      </c>
      <c r="B116" s="317" t="s">
        <v>738</v>
      </c>
      <c r="C116" s="317" t="s">
        <v>716</v>
      </c>
      <c r="D116" s="365" t="s">
        <v>66</v>
      </c>
      <c r="E116" s="494">
        <v>370.1</v>
      </c>
      <c r="F116" s="494">
        <v>0</v>
      </c>
      <c r="G116" s="494">
        <f>Tableau1[[#This Row],[EDF Stake (%)]]*Tableau1[[#This Row],[Gross capacity (MW)]]</f>
        <v>185.05</v>
      </c>
      <c r="H116" s="365">
        <v>1998</v>
      </c>
      <c r="I116" s="496">
        <v>0.5</v>
      </c>
      <c r="J116" s="494" t="s">
        <v>215</v>
      </c>
      <c r="K116" s="365" t="s">
        <v>70</v>
      </c>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row>
    <row r="117" spans="1:40" s="139" customFormat="1" ht="15" customHeight="1">
      <c r="A117" s="365" t="s">
        <v>94</v>
      </c>
      <c r="B117" s="317" t="s">
        <v>738</v>
      </c>
      <c r="C117" s="317" t="s">
        <v>721</v>
      </c>
      <c r="D117" s="636" t="s">
        <v>924</v>
      </c>
      <c r="E117" s="318">
        <v>48.04</v>
      </c>
      <c r="F117" s="318">
        <v>0</v>
      </c>
      <c r="G117" s="494">
        <f>Tableau1[[#This Row],[Gross capacity (MW)]]*Tableau1[[#This Row],[EDF Stake (%)]]</f>
        <v>24.02</v>
      </c>
      <c r="H117" s="317">
        <v>1962</v>
      </c>
      <c r="I117" s="472">
        <v>0.5</v>
      </c>
      <c r="J117" s="317" t="s">
        <v>215</v>
      </c>
      <c r="K117" s="365" t="s">
        <v>70</v>
      </c>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row>
    <row r="118" spans="1:40" s="139" customFormat="1" ht="15" customHeight="1">
      <c r="A118" s="365" t="s">
        <v>218</v>
      </c>
      <c r="B118" s="496" t="s">
        <v>692</v>
      </c>
      <c r="C118" s="496" t="s">
        <v>380</v>
      </c>
      <c r="D118" s="365" t="s">
        <v>84</v>
      </c>
      <c r="E118" s="494">
        <v>13.8</v>
      </c>
      <c r="F118" s="494">
        <v>13.8</v>
      </c>
      <c r="G118" s="494">
        <f>Tableau1[[#This Row],[EDF Stake (%)]]*Tableau1[[#This Row],[Gross capacity (MW)]]</f>
        <v>9.4709400000000006</v>
      </c>
      <c r="H118" s="365">
        <v>2014</v>
      </c>
      <c r="I118" s="496">
        <v>0.68630000000000002</v>
      </c>
      <c r="J118" s="365" t="s">
        <v>214</v>
      </c>
      <c r="K118" s="365" t="s">
        <v>70</v>
      </c>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row>
    <row r="119" spans="1:40" s="139" customFormat="1" ht="15" customHeight="1">
      <c r="A119" s="365" t="s">
        <v>218</v>
      </c>
      <c r="B119" s="317" t="s">
        <v>692</v>
      </c>
      <c r="C119" s="317" t="s">
        <v>882</v>
      </c>
      <c r="D119" s="317" t="s">
        <v>84</v>
      </c>
      <c r="E119" s="318">
        <v>8</v>
      </c>
      <c r="F119" s="318">
        <v>8</v>
      </c>
      <c r="G119" s="494">
        <f>Tableau1[[#This Row],[EDF Stake (%)]]*Tableau1[[#This Row],[Gross capacity (MW)]]</f>
        <v>2.8001039999999997</v>
      </c>
      <c r="H119" s="471">
        <v>2021</v>
      </c>
      <c r="I119" s="472">
        <f>51%*68.63%</f>
        <v>0.35001299999999996</v>
      </c>
      <c r="J119" s="317" t="s">
        <v>214</v>
      </c>
      <c r="K119" s="365" t="s">
        <v>70</v>
      </c>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row>
    <row r="120" spans="1:40" s="139" customFormat="1" ht="15" customHeight="1">
      <c r="A120" s="365" t="s">
        <v>218</v>
      </c>
      <c r="B120" s="317" t="s">
        <v>692</v>
      </c>
      <c r="C120" s="317" t="s">
        <v>881</v>
      </c>
      <c r="D120" s="317" t="s">
        <v>84</v>
      </c>
      <c r="E120" s="318">
        <v>4.7</v>
      </c>
      <c r="F120" s="318">
        <v>4.7</v>
      </c>
      <c r="G120" s="494">
        <f>Tableau1[[#This Row],[Gross capacity (MW)]]*Tableau1[[#This Row],[EDF Stake (%)]]</f>
        <v>1.6450610999999999</v>
      </c>
      <c r="H120" s="471">
        <v>2021</v>
      </c>
      <c r="I120" s="472">
        <f>51%*68.63%</f>
        <v>0.35001299999999996</v>
      </c>
      <c r="J120" s="317" t="s">
        <v>214</v>
      </c>
      <c r="K120" s="365" t="s">
        <v>70</v>
      </c>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c r="AM120" s="78"/>
      <c r="AN120" s="78"/>
    </row>
    <row r="121" spans="1:40" s="139" customFormat="1" ht="15" customHeight="1">
      <c r="A121" s="365" t="s">
        <v>218</v>
      </c>
      <c r="B121" s="496" t="s">
        <v>692</v>
      </c>
      <c r="C121" s="496" t="s">
        <v>391</v>
      </c>
      <c r="D121" s="365" t="s">
        <v>84</v>
      </c>
      <c r="E121" s="494">
        <v>4.5999999999999996</v>
      </c>
      <c r="F121" s="494">
        <v>4.5999999999999996</v>
      </c>
      <c r="G121" s="494">
        <f>Tableau1[[#This Row],[Gross capacity (MW)]]*Tableau1[[#This Row],[EDF Stake (%)]]</f>
        <v>3.1569799999999999</v>
      </c>
      <c r="H121" s="365">
        <v>2016</v>
      </c>
      <c r="I121" s="496">
        <v>0.68630000000000002</v>
      </c>
      <c r="J121" s="365" t="s">
        <v>214</v>
      </c>
      <c r="K121" s="365" t="s">
        <v>70</v>
      </c>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row>
    <row r="122" spans="1:40" s="139" customFormat="1" ht="15" customHeight="1">
      <c r="A122" s="365" t="s">
        <v>218</v>
      </c>
      <c r="B122" s="496" t="s">
        <v>692</v>
      </c>
      <c r="C122" s="496" t="s">
        <v>389</v>
      </c>
      <c r="D122" s="365" t="s">
        <v>84</v>
      </c>
      <c r="E122" s="494">
        <v>10.24</v>
      </c>
      <c r="F122" s="494">
        <v>10.24</v>
      </c>
      <c r="G122" s="494">
        <f>Tableau1[[#This Row],[EDF Stake (%)]]*Tableau1[[#This Row],[Gross capacity (MW)]]</f>
        <v>7.0277120000000002</v>
      </c>
      <c r="H122" s="365">
        <v>2016</v>
      </c>
      <c r="I122" s="496">
        <v>0.68630000000000002</v>
      </c>
      <c r="J122" s="365" t="s">
        <v>214</v>
      </c>
      <c r="K122" s="365" t="s">
        <v>70</v>
      </c>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c r="AM122" s="78"/>
      <c r="AN122" s="78"/>
    </row>
    <row r="123" spans="1:40" s="139" customFormat="1" ht="15" customHeight="1">
      <c r="A123" s="365" t="s">
        <v>218</v>
      </c>
      <c r="B123" s="317" t="s">
        <v>692</v>
      </c>
      <c r="C123" s="317" t="s">
        <v>772</v>
      </c>
      <c r="D123" s="317" t="s">
        <v>84</v>
      </c>
      <c r="E123" s="318">
        <v>2.35</v>
      </c>
      <c r="F123" s="318">
        <v>2.35</v>
      </c>
      <c r="G123" s="494">
        <f>Tableau1[[#This Row],[EDF Stake (%)]]*Tableau1[[#This Row],[Gross capacity (MW)]]</f>
        <v>1.612805</v>
      </c>
      <c r="H123" s="471">
        <v>2020</v>
      </c>
      <c r="I123" s="472">
        <v>0.68630000000000002</v>
      </c>
      <c r="J123" s="317" t="s">
        <v>214</v>
      </c>
      <c r="K123" s="365" t="s">
        <v>70</v>
      </c>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row>
    <row r="124" spans="1:40" s="139" customFormat="1" ht="15" customHeight="1">
      <c r="A124" s="365" t="s">
        <v>218</v>
      </c>
      <c r="B124" s="496" t="s">
        <v>692</v>
      </c>
      <c r="C124" s="496" t="s">
        <v>411</v>
      </c>
      <c r="D124" s="365" t="s">
        <v>84</v>
      </c>
      <c r="E124" s="494">
        <v>2.2000000000000002</v>
      </c>
      <c r="F124" s="494">
        <v>2.2000000000000002</v>
      </c>
      <c r="G124" s="494">
        <f>Tableau1[[#This Row],[EDF Stake (%)]]*Tableau1[[#This Row],[Gross capacity (MW)]]</f>
        <v>1.5098600000000002</v>
      </c>
      <c r="H124" s="365">
        <v>2018</v>
      </c>
      <c r="I124" s="496">
        <v>0.68630000000000002</v>
      </c>
      <c r="J124" s="365" t="s">
        <v>214</v>
      </c>
      <c r="K124" s="365" t="s">
        <v>70</v>
      </c>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row>
    <row r="125" spans="1:40" s="139" customFormat="1" ht="15" customHeight="1">
      <c r="A125" s="365" t="s">
        <v>218</v>
      </c>
      <c r="B125" s="496" t="s">
        <v>692</v>
      </c>
      <c r="C125" s="496" t="s">
        <v>377</v>
      </c>
      <c r="D125" s="365" t="s">
        <v>84</v>
      </c>
      <c r="E125" s="494">
        <v>6.8</v>
      </c>
      <c r="F125" s="494">
        <v>6.8</v>
      </c>
      <c r="G125" s="494">
        <f>Tableau1[[#This Row],[EDF Stake (%)]]*Tableau1[[#This Row],[Gross capacity (MW)]]</f>
        <v>4.6668399999999997</v>
      </c>
      <c r="H125" s="365">
        <v>2014</v>
      </c>
      <c r="I125" s="496">
        <v>0.68630000000000002</v>
      </c>
      <c r="J125" s="365" t="s">
        <v>214</v>
      </c>
      <c r="K125" s="365" t="s">
        <v>70</v>
      </c>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row>
    <row r="126" spans="1:40" customFormat="1" ht="15" customHeight="1">
      <c r="A126" s="365" t="s">
        <v>218</v>
      </c>
      <c r="B126" s="317" t="s">
        <v>692</v>
      </c>
      <c r="C126" s="317" t="s">
        <v>773</v>
      </c>
      <c r="D126" s="317" t="s">
        <v>84</v>
      </c>
      <c r="E126" s="318">
        <v>6.9</v>
      </c>
      <c r="F126" s="318">
        <v>6.9</v>
      </c>
      <c r="G126" s="494">
        <f>Tableau1[[#This Row],[Gross capacity (MW)]]*Tableau1[[#This Row],[EDF Stake (%)]]</f>
        <v>4.7354700000000003</v>
      </c>
      <c r="H126" s="471">
        <v>2020</v>
      </c>
      <c r="I126" s="472">
        <v>0.68630000000000002</v>
      </c>
      <c r="J126" s="317" t="s">
        <v>214</v>
      </c>
      <c r="K126" s="365" t="s">
        <v>70</v>
      </c>
      <c r="L126" s="78"/>
    </row>
    <row r="127" spans="1:40" customFormat="1" ht="15" customHeight="1">
      <c r="A127" s="365" t="s">
        <v>218</v>
      </c>
      <c r="B127" s="317" t="s">
        <v>692</v>
      </c>
      <c r="C127" s="317" t="s">
        <v>774</v>
      </c>
      <c r="D127" s="317" t="s">
        <v>84</v>
      </c>
      <c r="E127" s="318">
        <v>2.35</v>
      </c>
      <c r="F127" s="318">
        <v>2.35</v>
      </c>
      <c r="G127" s="494">
        <f>Tableau1[[#This Row],[EDF Stake (%)]]*Tableau1[[#This Row],[Gross capacity (MW)]]</f>
        <v>1.612805</v>
      </c>
      <c r="H127" s="471">
        <v>2020</v>
      </c>
      <c r="I127" s="472">
        <v>0.68630000000000002</v>
      </c>
      <c r="J127" s="317" t="s">
        <v>214</v>
      </c>
      <c r="K127" s="365" t="s">
        <v>70</v>
      </c>
      <c r="L127" s="78"/>
    </row>
    <row r="128" spans="1:40" customFormat="1" ht="15" customHeight="1">
      <c r="A128" s="365" t="s">
        <v>218</v>
      </c>
      <c r="B128" s="496" t="s">
        <v>692</v>
      </c>
      <c r="C128" s="496" t="s">
        <v>376</v>
      </c>
      <c r="D128" s="365" t="s">
        <v>84</v>
      </c>
      <c r="E128" s="494">
        <v>3.4</v>
      </c>
      <c r="F128" s="494">
        <v>3.4</v>
      </c>
      <c r="G128" s="494">
        <f>Tableau1[[#This Row],[Gross capacity (MW)]]*Tableau1[[#This Row],[EDF Stake (%)]]</f>
        <v>2.3334199999999998</v>
      </c>
      <c r="H128" s="365">
        <v>2013</v>
      </c>
      <c r="I128" s="496">
        <v>0.68630000000000002</v>
      </c>
      <c r="J128" s="365" t="s">
        <v>214</v>
      </c>
      <c r="K128" s="365" t="s">
        <v>70</v>
      </c>
      <c r="L128" s="78"/>
    </row>
    <row r="129" spans="1:40" customFormat="1" ht="15" customHeight="1">
      <c r="A129" s="365" t="s">
        <v>218</v>
      </c>
      <c r="B129" s="496" t="s">
        <v>692</v>
      </c>
      <c r="C129" s="496" t="s">
        <v>383</v>
      </c>
      <c r="D129" s="365" t="s">
        <v>84</v>
      </c>
      <c r="E129" s="494">
        <v>14.35</v>
      </c>
      <c r="F129" s="494">
        <v>14.35</v>
      </c>
      <c r="G129" s="494">
        <f>Tableau1[[#This Row],[EDF Stake (%)]]*Tableau1[[#This Row],[Gross capacity (MW)]]</f>
        <v>9.8484049999999996</v>
      </c>
      <c r="H129" s="365">
        <v>2015</v>
      </c>
      <c r="I129" s="496">
        <v>0.68630000000000002</v>
      </c>
      <c r="J129" s="365" t="s">
        <v>214</v>
      </c>
      <c r="K129" s="365" t="s">
        <v>70</v>
      </c>
      <c r="L129" s="78"/>
    </row>
    <row r="130" spans="1:40" customFormat="1" ht="15" customHeight="1">
      <c r="A130" s="365" t="s">
        <v>218</v>
      </c>
      <c r="B130" s="317" t="s">
        <v>692</v>
      </c>
      <c r="C130" s="317" t="s">
        <v>775</v>
      </c>
      <c r="D130" s="317" t="s">
        <v>84</v>
      </c>
      <c r="E130" s="318">
        <v>10.35</v>
      </c>
      <c r="F130" s="318">
        <v>10.35</v>
      </c>
      <c r="G130" s="494">
        <f>Tableau1[[#This Row],[Gross capacity (MW)]]*Tableau1[[#This Row],[EDF Stake (%)]]</f>
        <v>7.103205</v>
      </c>
      <c r="H130" s="471">
        <v>2020</v>
      </c>
      <c r="I130" s="472">
        <v>0.68630000000000002</v>
      </c>
      <c r="J130" s="317" t="s">
        <v>214</v>
      </c>
      <c r="K130" s="365" t="s">
        <v>70</v>
      </c>
      <c r="L130" s="78"/>
    </row>
    <row r="131" spans="1:40" customFormat="1" ht="15" customHeight="1">
      <c r="A131" s="365" t="s">
        <v>218</v>
      </c>
      <c r="B131" s="496" t="s">
        <v>692</v>
      </c>
      <c r="C131" s="496" t="s">
        <v>398</v>
      </c>
      <c r="D131" s="365" t="s">
        <v>84</v>
      </c>
      <c r="E131" s="494">
        <v>17.600000000000001</v>
      </c>
      <c r="F131" s="494">
        <v>17.600000000000001</v>
      </c>
      <c r="G131" s="494">
        <f>Tableau1[[#This Row],[EDF Stake (%)]]*Tableau1[[#This Row],[Gross capacity (MW)]]</f>
        <v>7.2473279999999995</v>
      </c>
      <c r="H131" s="365">
        <v>2017</v>
      </c>
      <c r="I131" s="496">
        <f>60%*68.63%</f>
        <v>0.41177999999999992</v>
      </c>
      <c r="J131" s="365" t="s">
        <v>214</v>
      </c>
      <c r="K131" s="365" t="s">
        <v>70</v>
      </c>
      <c r="L131" s="78"/>
    </row>
    <row r="132" spans="1:40" customFormat="1" ht="15" customHeight="1">
      <c r="A132" s="365" t="s">
        <v>218</v>
      </c>
      <c r="B132" s="317" t="s">
        <v>692</v>
      </c>
      <c r="C132" s="317" t="s">
        <v>776</v>
      </c>
      <c r="D132" s="317" t="s">
        <v>84</v>
      </c>
      <c r="E132" s="318">
        <v>10.8</v>
      </c>
      <c r="F132" s="318">
        <v>10.8</v>
      </c>
      <c r="G132" s="494">
        <f>Tableau1[[#This Row],[EDF Stake (%)]]*Tableau1[[#This Row],[Gross capacity (MW)]]</f>
        <v>4.4472239999999994</v>
      </c>
      <c r="H132" s="471">
        <v>2020</v>
      </c>
      <c r="I132" s="472">
        <f>60%*68.63%</f>
        <v>0.41177999999999992</v>
      </c>
      <c r="J132" s="317" t="s">
        <v>214</v>
      </c>
      <c r="K132" s="365" t="s">
        <v>70</v>
      </c>
      <c r="L132" s="78"/>
    </row>
    <row r="133" spans="1:40" customFormat="1" ht="15" customHeight="1">
      <c r="A133" s="365" t="s">
        <v>584</v>
      </c>
      <c r="B133" s="634" t="s">
        <v>692</v>
      </c>
      <c r="C133" s="365" t="s">
        <v>694</v>
      </c>
      <c r="D133" s="365" t="s">
        <v>84</v>
      </c>
      <c r="E133" s="494">
        <v>11.5</v>
      </c>
      <c r="F133" s="494">
        <v>11.5</v>
      </c>
      <c r="G133" s="494">
        <f>Tableau1[[#This Row],[Gross capacity (MW)]]*Tableau1[[#This Row],[EDF Stake (%)]]</f>
        <v>7.8924500000000002</v>
      </c>
      <c r="H133" s="365">
        <v>2019</v>
      </c>
      <c r="I133" s="356">
        <v>0.68630000000000002</v>
      </c>
      <c r="J133" s="365" t="s">
        <v>214</v>
      </c>
      <c r="K133" s="365" t="s">
        <v>70</v>
      </c>
      <c r="L133" s="78"/>
    </row>
    <row r="134" spans="1:40" customFormat="1" ht="15" customHeight="1">
      <c r="A134" s="365" t="s">
        <v>218</v>
      </c>
      <c r="B134" s="496" t="s">
        <v>692</v>
      </c>
      <c r="C134" s="496" t="s">
        <v>367</v>
      </c>
      <c r="D134" s="365" t="s">
        <v>84</v>
      </c>
      <c r="E134" s="494">
        <v>8.1999999999999993</v>
      </c>
      <c r="F134" s="494">
        <v>8.1999999999999993</v>
      </c>
      <c r="G134" s="494">
        <f>Tableau1[[#This Row],[Gross capacity (MW)]]*Tableau1[[#This Row],[EDF Stake (%)]]</f>
        <v>5.6276599999999997</v>
      </c>
      <c r="H134" s="365">
        <v>2009</v>
      </c>
      <c r="I134" s="496">
        <v>0.68630000000000002</v>
      </c>
      <c r="J134" s="365" t="s">
        <v>214</v>
      </c>
      <c r="K134" s="365" t="s">
        <v>70</v>
      </c>
      <c r="L134" s="78"/>
    </row>
    <row r="135" spans="1:40" customFormat="1" ht="15" customHeight="1">
      <c r="A135" s="365" t="s">
        <v>584</v>
      </c>
      <c r="B135" s="634" t="s">
        <v>692</v>
      </c>
      <c r="C135" s="365" t="s">
        <v>696</v>
      </c>
      <c r="D135" s="365" t="s">
        <v>84</v>
      </c>
      <c r="E135" s="494">
        <v>44.85</v>
      </c>
      <c r="F135" s="494">
        <v>44.85</v>
      </c>
      <c r="G135" s="494">
        <f>Tableau1[[#This Row],[EDF Stake (%)]]*Tableau1[[#This Row],[Gross capacity (MW)]]</f>
        <v>15.698083049999999</v>
      </c>
      <c r="H135" s="365">
        <v>2019</v>
      </c>
      <c r="I135" s="356">
        <f>51%*68.63%</f>
        <v>0.35001299999999996</v>
      </c>
      <c r="J135" s="365" t="s">
        <v>214</v>
      </c>
      <c r="K135" s="365" t="s">
        <v>70</v>
      </c>
      <c r="L135" s="78"/>
    </row>
    <row r="136" spans="1:40" s="139" customFormat="1" ht="15" customHeight="1">
      <c r="A136" s="365" t="s">
        <v>218</v>
      </c>
      <c r="B136" s="496" t="s">
        <v>692</v>
      </c>
      <c r="C136" s="496" t="s">
        <v>362</v>
      </c>
      <c r="D136" s="365" t="s">
        <v>84</v>
      </c>
      <c r="E136" s="494">
        <v>9</v>
      </c>
      <c r="F136" s="494">
        <v>9</v>
      </c>
      <c r="G136" s="494">
        <f>Tableau1[[#This Row],[EDF Stake (%)]]*Tableau1[[#This Row],[Gross capacity (MW)]]</f>
        <v>6.1767000000000003</v>
      </c>
      <c r="H136" s="365">
        <v>2005</v>
      </c>
      <c r="I136" s="496">
        <v>0.68630000000000002</v>
      </c>
      <c r="J136" s="365" t="s">
        <v>214</v>
      </c>
      <c r="K136" s="365" t="s">
        <v>70</v>
      </c>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c r="AM136" s="78"/>
      <c r="AN136" s="78"/>
    </row>
    <row r="137" spans="1:40" s="139" customFormat="1" ht="15" customHeight="1">
      <c r="A137" s="365" t="s">
        <v>218</v>
      </c>
      <c r="B137" s="496" t="s">
        <v>692</v>
      </c>
      <c r="C137" s="496" t="s">
        <v>363</v>
      </c>
      <c r="D137" s="365" t="s">
        <v>84</v>
      </c>
      <c r="E137" s="494">
        <v>3</v>
      </c>
      <c r="F137" s="494">
        <v>3</v>
      </c>
      <c r="G137" s="494">
        <f>Tableau1[[#This Row],[Gross capacity (MW)]]*Tableau1[[#This Row],[EDF Stake (%)]]</f>
        <v>2.0589</v>
      </c>
      <c r="H137" s="365">
        <v>2007</v>
      </c>
      <c r="I137" s="496">
        <v>0.68630000000000002</v>
      </c>
      <c r="J137" s="365" t="s">
        <v>214</v>
      </c>
      <c r="K137" s="365" t="s">
        <v>70</v>
      </c>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row>
    <row r="138" spans="1:40" s="139" customFormat="1" ht="15" customHeight="1">
      <c r="A138" s="365" t="s">
        <v>218</v>
      </c>
      <c r="B138" s="496" t="s">
        <v>692</v>
      </c>
      <c r="C138" s="496" t="s">
        <v>365</v>
      </c>
      <c r="D138" s="365" t="s">
        <v>84</v>
      </c>
      <c r="E138" s="494">
        <v>9</v>
      </c>
      <c r="F138" s="494">
        <v>9</v>
      </c>
      <c r="G138" s="494">
        <f>Tableau1[[#This Row],[EDF Stake (%)]]*Tableau1[[#This Row],[Gross capacity (MW)]]</f>
        <v>6.1767000000000003</v>
      </c>
      <c r="H138" s="365">
        <v>2005</v>
      </c>
      <c r="I138" s="496">
        <v>0.68630000000000002</v>
      </c>
      <c r="J138" s="365" t="s">
        <v>214</v>
      </c>
      <c r="K138" s="365" t="s">
        <v>70</v>
      </c>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row>
    <row r="139" spans="1:40" s="139" customFormat="1" ht="15" customHeight="1">
      <c r="A139" s="365" t="s">
        <v>218</v>
      </c>
      <c r="B139" s="496" t="s">
        <v>692</v>
      </c>
      <c r="C139" s="650" t="s">
        <v>388</v>
      </c>
      <c r="D139" s="365" t="s">
        <v>84</v>
      </c>
      <c r="E139" s="494">
        <v>4.5999999999999996</v>
      </c>
      <c r="F139" s="494">
        <v>4.5999999999999996</v>
      </c>
      <c r="G139" s="494">
        <f>Tableau1[[#This Row],[Gross capacity (MW)]]*Tableau1[[#This Row],[EDF Stake (%)]]</f>
        <v>3.1569799999999999</v>
      </c>
      <c r="H139" s="365">
        <v>2015</v>
      </c>
      <c r="I139" s="496">
        <v>0.68630000000000002</v>
      </c>
      <c r="J139" s="365" t="s">
        <v>214</v>
      </c>
      <c r="K139" s="365" t="s">
        <v>70</v>
      </c>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row>
    <row r="140" spans="1:40" s="139" customFormat="1" ht="15" customHeight="1">
      <c r="A140" s="365" t="s">
        <v>94</v>
      </c>
      <c r="B140" s="317" t="s">
        <v>738</v>
      </c>
      <c r="C140" s="317" t="s">
        <v>722</v>
      </c>
      <c r="D140" s="636" t="s">
        <v>924</v>
      </c>
      <c r="E140" s="318">
        <v>47.67</v>
      </c>
      <c r="F140" s="318">
        <v>0</v>
      </c>
      <c r="G140" s="494">
        <f>Tableau1[[#This Row],[EDF Stake (%)]]*Tableau1[[#This Row],[Gross capacity (MW)]]</f>
        <v>23.835000000000001</v>
      </c>
      <c r="H140" s="317">
        <v>1962</v>
      </c>
      <c r="I140" s="472">
        <v>0.5</v>
      </c>
      <c r="J140" s="317" t="s">
        <v>215</v>
      </c>
      <c r="K140" s="365" t="s">
        <v>70</v>
      </c>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row>
    <row r="141" spans="1:40" s="139" customFormat="1" ht="15" customHeight="1">
      <c r="A141" s="365" t="s">
        <v>94</v>
      </c>
      <c r="B141" s="317" t="s">
        <v>738</v>
      </c>
      <c r="C141" s="317" t="s">
        <v>718</v>
      </c>
      <c r="D141" s="365" t="s">
        <v>65</v>
      </c>
      <c r="E141" s="494">
        <v>140.88</v>
      </c>
      <c r="F141" s="494">
        <v>0</v>
      </c>
      <c r="G141" s="494">
        <f>Tableau1[[#This Row],[Gross capacity (MW)]]*Tableau1[[#This Row],[EDF Stake (%)]]</f>
        <v>70.44</v>
      </c>
      <c r="H141" s="365">
        <v>2009</v>
      </c>
      <c r="I141" s="496">
        <v>0.5</v>
      </c>
      <c r="J141" s="494" t="s">
        <v>215</v>
      </c>
      <c r="K141" s="365" t="s">
        <v>70</v>
      </c>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row>
    <row r="142" spans="1:40" s="139" customFormat="1" ht="15" customHeight="1">
      <c r="A142" s="365" t="s">
        <v>92</v>
      </c>
      <c r="B142" s="496" t="s">
        <v>353</v>
      </c>
      <c r="C142" s="496" t="s">
        <v>354</v>
      </c>
      <c r="D142" s="365" t="s">
        <v>583</v>
      </c>
      <c r="E142" s="494">
        <v>2000</v>
      </c>
      <c r="F142" s="494">
        <v>0</v>
      </c>
      <c r="G142" s="494">
        <f>Tableau1[[#This Row],[EDF Stake (%)]]*Tableau1[[#This Row],[Gross capacity (MW)]]</f>
        <v>980</v>
      </c>
      <c r="H142" s="365">
        <v>2015</v>
      </c>
      <c r="I142" s="496">
        <v>0.49</v>
      </c>
      <c r="J142" s="365" t="s">
        <v>215</v>
      </c>
      <c r="K142" s="365" t="s">
        <v>70</v>
      </c>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c r="AM142" s="78"/>
      <c r="AN142" s="78"/>
    </row>
    <row r="143" spans="1:40" s="139" customFormat="1" ht="15" customHeight="1">
      <c r="A143" s="365" t="s">
        <v>92</v>
      </c>
      <c r="B143" s="496" t="s">
        <v>355</v>
      </c>
      <c r="C143" s="496" t="s">
        <v>356</v>
      </c>
      <c r="D143" s="365" t="s">
        <v>583</v>
      </c>
      <c r="E143" s="494">
        <v>600</v>
      </c>
      <c r="F143" s="494">
        <v>0</v>
      </c>
      <c r="G143" s="494">
        <f>Tableau1[[#This Row],[Gross capacity (MW)]]*Tableau1[[#This Row],[EDF Stake (%)]]</f>
        <v>117.60000000000001</v>
      </c>
      <c r="H143" s="365">
        <v>2003</v>
      </c>
      <c r="I143" s="496">
        <v>0.19600000000000001</v>
      </c>
      <c r="J143" s="365" t="s">
        <v>215</v>
      </c>
      <c r="K143" s="365" t="s">
        <v>70</v>
      </c>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row>
    <row r="144" spans="1:40" s="139" customFormat="1" ht="15" customHeight="1">
      <c r="A144" s="365" t="s">
        <v>92</v>
      </c>
      <c r="B144" s="496" t="s">
        <v>355</v>
      </c>
      <c r="C144" s="496" t="s">
        <v>357</v>
      </c>
      <c r="D144" s="365" t="s">
        <v>583</v>
      </c>
      <c r="E144" s="494">
        <v>1200</v>
      </c>
      <c r="F144" s="494">
        <v>0</v>
      </c>
      <c r="G144" s="494">
        <f>Tableau1[[#This Row],[EDF Stake (%)]]*Tableau1[[#This Row],[Gross capacity (MW)]]</f>
        <v>235.20000000000002</v>
      </c>
      <c r="H144" s="365">
        <v>2004</v>
      </c>
      <c r="I144" s="496">
        <v>0.19600000000000001</v>
      </c>
      <c r="J144" s="365" t="s">
        <v>215</v>
      </c>
      <c r="K144" s="365" t="s">
        <v>70</v>
      </c>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c r="AM144" s="78"/>
      <c r="AN144" s="78"/>
    </row>
    <row r="145" spans="1:40" s="139" customFormat="1" ht="15" customHeight="1">
      <c r="A145" s="365" t="s">
        <v>92</v>
      </c>
      <c r="B145" s="365" t="s">
        <v>71</v>
      </c>
      <c r="C145" s="496" t="s">
        <v>234</v>
      </c>
      <c r="D145" s="365" t="s">
        <v>84</v>
      </c>
      <c r="E145" s="494">
        <v>905</v>
      </c>
      <c r="F145" s="494">
        <f>133.3+0</f>
        <v>133.30000000000001</v>
      </c>
      <c r="G145" s="494">
        <v>380</v>
      </c>
      <c r="H145" s="365" t="s">
        <v>884</v>
      </c>
      <c r="I145" s="496" t="s">
        <v>234</v>
      </c>
      <c r="J145" s="365" t="s">
        <v>214</v>
      </c>
      <c r="K145" s="365" t="s">
        <v>71</v>
      </c>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row>
    <row r="146" spans="1:40" s="139" customFormat="1" ht="15" customHeight="1">
      <c r="A146" s="365" t="s">
        <v>92</v>
      </c>
      <c r="B146" s="365" t="s">
        <v>71</v>
      </c>
      <c r="C146" s="496" t="s">
        <v>234</v>
      </c>
      <c r="D146" s="365" t="s">
        <v>98</v>
      </c>
      <c r="E146" s="494">
        <v>128</v>
      </c>
      <c r="F146" s="494">
        <v>128</v>
      </c>
      <c r="G146" s="494">
        <v>123</v>
      </c>
      <c r="H146" s="365" t="s">
        <v>885</v>
      </c>
      <c r="I146" s="496" t="s">
        <v>234</v>
      </c>
      <c r="J146" s="365" t="s">
        <v>214</v>
      </c>
      <c r="K146" s="365" t="s">
        <v>71</v>
      </c>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c r="AM146" s="78"/>
      <c r="AN146" s="78"/>
    </row>
    <row r="147" spans="1:40" s="139" customFormat="1" ht="15" customHeight="1">
      <c r="A147" s="365" t="s">
        <v>92</v>
      </c>
      <c r="B147" s="496" t="s">
        <v>351</v>
      </c>
      <c r="C147" s="496" t="s">
        <v>352</v>
      </c>
      <c r="D147" s="365" t="s">
        <v>583</v>
      </c>
      <c r="E147" s="494">
        <v>1260</v>
      </c>
      <c r="F147" s="494">
        <v>0</v>
      </c>
      <c r="G147" s="494">
        <f>Tableau1[[#This Row],[Gross capacity (MW)]]*Tableau1[[#This Row],[EDF Stake (%)]]</f>
        <v>441</v>
      </c>
      <c r="H147" s="365">
        <v>2007</v>
      </c>
      <c r="I147" s="496">
        <v>0.35</v>
      </c>
      <c r="J147" s="365" t="s">
        <v>215</v>
      </c>
      <c r="K147" s="365" t="s">
        <v>70</v>
      </c>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row>
    <row r="148" spans="1:40" s="139" customFormat="1" ht="15" customHeight="1">
      <c r="A148" s="365" t="s">
        <v>92</v>
      </c>
      <c r="B148" s="496" t="s">
        <v>355</v>
      </c>
      <c r="C148" s="496" t="s">
        <v>358</v>
      </c>
      <c r="D148" s="365" t="s">
        <v>583</v>
      </c>
      <c r="E148" s="494">
        <v>630</v>
      </c>
      <c r="F148" s="494">
        <v>0</v>
      </c>
      <c r="G148" s="494">
        <f>Tableau1[[#This Row],[EDF Stake (%)]]*Tableau1[[#This Row],[Gross capacity (MW)]]</f>
        <v>123.48</v>
      </c>
      <c r="H148" s="365">
        <v>1988</v>
      </c>
      <c r="I148" s="496">
        <v>0.19600000000000001</v>
      </c>
      <c r="J148" s="365" t="s">
        <v>215</v>
      </c>
      <c r="K148" s="365" t="s">
        <v>70</v>
      </c>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c r="AM148" s="78"/>
      <c r="AN148" s="78"/>
    </row>
    <row r="149" spans="1:40" s="139" customFormat="1" ht="15" customHeight="1">
      <c r="A149" s="365" t="s">
        <v>92</v>
      </c>
      <c r="B149" s="496" t="s">
        <v>355</v>
      </c>
      <c r="C149" s="496" t="s">
        <v>359</v>
      </c>
      <c r="D149" s="365" t="s">
        <v>583</v>
      </c>
      <c r="E149" s="494">
        <v>630</v>
      </c>
      <c r="F149" s="494">
        <v>0</v>
      </c>
      <c r="G149" s="494">
        <f>Tableau1[[#This Row],[Gross capacity (MW)]]*Tableau1[[#This Row],[EDF Stake (%)]]</f>
        <v>123.48</v>
      </c>
      <c r="H149" s="365">
        <v>1998</v>
      </c>
      <c r="I149" s="496">
        <v>0.19600000000000001</v>
      </c>
      <c r="J149" s="365" t="s">
        <v>215</v>
      </c>
      <c r="K149" s="365" t="s">
        <v>70</v>
      </c>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row>
    <row r="150" spans="1:40" s="139" customFormat="1" ht="15" customHeight="1">
      <c r="A150" s="365" t="s">
        <v>92</v>
      </c>
      <c r="B150" s="496" t="s">
        <v>590</v>
      </c>
      <c r="C150" s="496" t="s">
        <v>591</v>
      </c>
      <c r="D150" s="365" t="s">
        <v>64</v>
      </c>
      <c r="E150" s="494">
        <v>1750</v>
      </c>
      <c r="F150" s="494">
        <v>0</v>
      </c>
      <c r="G150" s="494">
        <f>Tableau1[[#This Row],[EDF Stake (%)]]*Tableau1[[#This Row],[Gross capacity (MW)]]</f>
        <v>525</v>
      </c>
      <c r="H150" s="365">
        <v>2018</v>
      </c>
      <c r="I150" s="496">
        <v>0.3</v>
      </c>
      <c r="J150" s="365" t="s">
        <v>215</v>
      </c>
      <c r="K150" s="365" t="s">
        <v>70</v>
      </c>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c r="AL150" s="78"/>
      <c r="AM150" s="78"/>
      <c r="AN150" s="78"/>
    </row>
    <row r="151" spans="1:40" s="139" customFormat="1" ht="15" customHeight="1">
      <c r="A151" s="365" t="s">
        <v>92</v>
      </c>
      <c r="B151" s="496" t="s">
        <v>762</v>
      </c>
      <c r="C151" s="496" t="s">
        <v>762</v>
      </c>
      <c r="D151" s="365" t="s">
        <v>586</v>
      </c>
      <c r="E151" s="494">
        <v>35</v>
      </c>
      <c r="F151" s="494">
        <v>0</v>
      </c>
      <c r="G151" s="494">
        <f>Tableau1[[#This Row],[Gross capacity (MW)]]*Tableau1[[#This Row],[EDF Stake (%)]]</f>
        <v>22.75</v>
      </c>
      <c r="H151" s="635">
        <v>2020</v>
      </c>
      <c r="I151" s="356">
        <v>0.65</v>
      </c>
      <c r="J151" s="365" t="s">
        <v>215</v>
      </c>
      <c r="K151" s="365" t="s">
        <v>70</v>
      </c>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c r="AM151" s="78"/>
      <c r="AN151" s="78"/>
    </row>
    <row r="152" spans="1:40" s="139" customFormat="1" ht="15" customHeight="1">
      <c r="A152" s="365" t="s">
        <v>218</v>
      </c>
      <c r="B152" s="496" t="s">
        <v>692</v>
      </c>
      <c r="C152" s="496" t="s">
        <v>406</v>
      </c>
      <c r="D152" s="365" t="s">
        <v>84</v>
      </c>
      <c r="E152" s="494">
        <v>3.45</v>
      </c>
      <c r="F152" s="494">
        <v>3.45</v>
      </c>
      <c r="G152" s="494">
        <f>Tableau1[[#This Row],[EDF Stake (%)]]*Tableau1[[#This Row],[Gross capacity (MW)]]</f>
        <v>2.3677350000000001</v>
      </c>
      <c r="H152" s="365">
        <v>2018</v>
      </c>
      <c r="I152" s="496">
        <v>0.68630000000000002</v>
      </c>
      <c r="J152" s="365" t="s">
        <v>214</v>
      </c>
      <c r="K152" s="365" t="s">
        <v>70</v>
      </c>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c r="AM152" s="78"/>
      <c r="AN152" s="78"/>
    </row>
    <row r="153" spans="1:40" s="139" customFormat="1" ht="15" customHeight="1">
      <c r="A153" s="365" t="s">
        <v>218</v>
      </c>
      <c r="B153" s="317" t="s">
        <v>692</v>
      </c>
      <c r="C153" s="317" t="s">
        <v>879</v>
      </c>
      <c r="D153" s="317" t="s">
        <v>84</v>
      </c>
      <c r="E153" s="318">
        <v>6.9</v>
      </c>
      <c r="F153" s="318">
        <v>6.9</v>
      </c>
      <c r="G153" s="494">
        <f>Tableau1[[#This Row],[Gross capacity (MW)]]*Tableau1[[#This Row],[EDF Stake (%)]]</f>
        <v>4.7354700000000003</v>
      </c>
      <c r="H153" s="471">
        <v>2021</v>
      </c>
      <c r="I153" s="472">
        <v>0.68630000000000002</v>
      </c>
      <c r="J153" s="317" t="s">
        <v>214</v>
      </c>
      <c r="K153" s="365" t="s">
        <v>70</v>
      </c>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row>
    <row r="154" spans="1:40" s="139" customFormat="1" ht="15" customHeight="1">
      <c r="A154" s="365" t="s">
        <v>92</v>
      </c>
      <c r="B154" s="496" t="s">
        <v>590</v>
      </c>
      <c r="C154" s="496" t="s">
        <v>604</v>
      </c>
      <c r="D154" s="365" t="s">
        <v>64</v>
      </c>
      <c r="E154" s="494">
        <v>1750</v>
      </c>
      <c r="F154" s="494">
        <v>0</v>
      </c>
      <c r="G154" s="494">
        <f>Tableau1[[#This Row],[EDF Stake (%)]]*Tableau1[[#This Row],[Gross capacity (MW)]]</f>
        <v>525</v>
      </c>
      <c r="H154" s="365">
        <v>2019</v>
      </c>
      <c r="I154" s="496">
        <v>0.3</v>
      </c>
      <c r="J154" s="365" t="s">
        <v>215</v>
      </c>
      <c r="K154" s="365" t="s">
        <v>70</v>
      </c>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row>
    <row r="155" spans="1:40" s="139" customFormat="1" ht="15" customHeight="1">
      <c r="A155" s="365" t="s">
        <v>602</v>
      </c>
      <c r="B155" s="365" t="s">
        <v>71</v>
      </c>
      <c r="C155" s="496" t="s">
        <v>234</v>
      </c>
      <c r="D155" s="365" t="s">
        <v>98</v>
      </c>
      <c r="E155" s="494">
        <v>165</v>
      </c>
      <c r="F155" s="494">
        <v>0</v>
      </c>
      <c r="G155" s="494">
        <v>65</v>
      </c>
      <c r="H155" s="365" t="s">
        <v>887</v>
      </c>
      <c r="I155" s="496" t="s">
        <v>234</v>
      </c>
      <c r="J155" s="365" t="s">
        <v>214</v>
      </c>
      <c r="K155" s="365" t="s">
        <v>71</v>
      </c>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row>
    <row r="156" spans="1:40" s="139" customFormat="1" ht="15" customHeight="1">
      <c r="A156" s="365" t="s">
        <v>69</v>
      </c>
      <c r="B156" s="496" t="s">
        <v>442</v>
      </c>
      <c r="C156" s="496" t="s">
        <v>469</v>
      </c>
      <c r="D156" s="365" t="s">
        <v>66</v>
      </c>
      <c r="E156" s="494">
        <v>774.72</v>
      </c>
      <c r="F156" s="494">
        <v>774.72</v>
      </c>
      <c r="G156" s="494">
        <f>Tableau1[[#This Row],[EDF Stake (%)]]*Tableau1[[#This Row],[Gross capacity (MW)]]</f>
        <v>752.79542400000003</v>
      </c>
      <c r="H156" s="365">
        <v>2006</v>
      </c>
      <c r="I156" s="496">
        <v>0.97170000000000001</v>
      </c>
      <c r="J156" s="365" t="s">
        <v>214</v>
      </c>
      <c r="K156" s="365" t="s">
        <v>69</v>
      </c>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c r="AM156" s="78"/>
      <c r="AN156" s="78"/>
    </row>
    <row r="157" spans="1:40" s="139" customFormat="1" ht="15" customHeight="1">
      <c r="A157" s="365" t="s">
        <v>69</v>
      </c>
      <c r="B157" s="496" t="s">
        <v>235</v>
      </c>
      <c r="C157" s="496" t="s">
        <v>905</v>
      </c>
      <c r="D157" s="365" t="s">
        <v>587</v>
      </c>
      <c r="E157" s="494">
        <v>2</v>
      </c>
      <c r="F157" s="494">
        <v>2</v>
      </c>
      <c r="G157" s="494">
        <f>Tableau1[[#This Row],[Gross capacity (MW)]]*Tableau1[[#This Row],[EDF Stake (%)]]</f>
        <v>1.9434</v>
      </c>
      <c r="H157" s="365">
        <v>2021</v>
      </c>
      <c r="I157" s="496">
        <v>0.97170000000000001</v>
      </c>
      <c r="J157" s="365" t="s">
        <v>214</v>
      </c>
      <c r="K157" s="365" t="s">
        <v>69</v>
      </c>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row>
    <row r="158" spans="1:40" s="139" customFormat="1" ht="15" customHeight="1">
      <c r="A158" s="365" t="s">
        <v>69</v>
      </c>
      <c r="B158" s="496" t="s">
        <v>756</v>
      </c>
      <c r="C158" s="496" t="s">
        <v>663</v>
      </c>
      <c r="D158" s="365" t="s">
        <v>98</v>
      </c>
      <c r="E158" s="494">
        <v>0.94</v>
      </c>
      <c r="F158" s="494">
        <v>0.94</v>
      </c>
      <c r="G158" s="494">
        <f>Tableau1[[#This Row],[EDF Stake (%)]]*Tableau1[[#This Row],[Gross capacity (MW)]]</f>
        <v>0.46586399999999994</v>
      </c>
      <c r="H158" s="365">
        <v>2010</v>
      </c>
      <c r="I158" s="496">
        <v>0.49559999999999998</v>
      </c>
      <c r="J158" s="365" t="s">
        <v>214</v>
      </c>
      <c r="K158" s="365" t="s">
        <v>69</v>
      </c>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row>
    <row r="159" spans="1:40" s="139" customFormat="1" ht="15" customHeight="1">
      <c r="A159" s="365" t="s">
        <v>69</v>
      </c>
      <c r="B159" s="496" t="s">
        <v>442</v>
      </c>
      <c r="C159" s="496" t="s">
        <v>469</v>
      </c>
      <c r="D159" s="365" t="s">
        <v>98</v>
      </c>
      <c r="E159" s="494">
        <v>3.298</v>
      </c>
      <c r="F159" s="494">
        <v>3.298</v>
      </c>
      <c r="G159" s="494">
        <f>Tableau1[[#This Row],[Gross capacity (MW)]]*Tableau1[[#This Row],[EDF Stake (%)]]</f>
        <v>3.2046665999999999</v>
      </c>
      <c r="H159" s="365">
        <v>2008</v>
      </c>
      <c r="I159" s="496">
        <v>0.97170000000000001</v>
      </c>
      <c r="J159" s="365" t="s">
        <v>214</v>
      </c>
      <c r="K159" s="365" t="s">
        <v>69</v>
      </c>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row>
    <row r="160" spans="1:40" s="139" customFormat="1" ht="15" customHeight="1">
      <c r="A160" s="365" t="s">
        <v>85</v>
      </c>
      <c r="B160" s="496" t="s">
        <v>743</v>
      </c>
      <c r="C160" s="496" t="s">
        <v>763</v>
      </c>
      <c r="D160" s="365" t="s">
        <v>98</v>
      </c>
      <c r="E160" s="494">
        <v>378</v>
      </c>
      <c r="F160" s="494">
        <v>0</v>
      </c>
      <c r="G160" s="494">
        <f>Tableau1[[#This Row],[EDF Stake (%)]]*Tableau1[[#This Row],[Gross capacity (MW)]]</f>
        <v>189</v>
      </c>
      <c r="H160" s="358" t="s">
        <v>61</v>
      </c>
      <c r="I160" s="356">
        <v>0.5</v>
      </c>
      <c r="J160" s="365" t="s">
        <v>215</v>
      </c>
      <c r="K160" s="365" t="s">
        <v>67</v>
      </c>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row>
    <row r="161" spans="1:40" s="139" customFormat="1" ht="15" customHeight="1">
      <c r="A161" s="365" t="s">
        <v>85</v>
      </c>
      <c r="B161" s="496" t="s">
        <v>743</v>
      </c>
      <c r="C161" s="496" t="s">
        <v>764</v>
      </c>
      <c r="D161" s="365" t="s">
        <v>84</v>
      </c>
      <c r="E161" s="494">
        <v>500</v>
      </c>
      <c r="F161" s="494">
        <v>0</v>
      </c>
      <c r="G161" s="494">
        <f>Tableau1[[#This Row],[Gross capacity (MW)]]*Tableau1[[#This Row],[EDF Stake (%)]]</f>
        <v>250</v>
      </c>
      <c r="H161" s="358" t="s">
        <v>61</v>
      </c>
      <c r="I161" s="356">
        <v>0.5</v>
      </c>
      <c r="J161" s="365" t="s">
        <v>215</v>
      </c>
      <c r="K161" s="365" t="s">
        <v>67</v>
      </c>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row>
    <row r="162" spans="1:40" s="139" customFormat="1" ht="15" customHeight="1">
      <c r="A162" s="365" t="s">
        <v>85</v>
      </c>
      <c r="B162" s="496" t="s">
        <v>743</v>
      </c>
      <c r="C162" s="496" t="s">
        <v>888</v>
      </c>
      <c r="D162" s="365" t="s">
        <v>84</v>
      </c>
      <c r="E162" s="494">
        <v>204</v>
      </c>
      <c r="F162" s="494">
        <v>0</v>
      </c>
      <c r="G162" s="494">
        <f>Tableau1[[#This Row],[EDF Stake (%)]]*Tableau1[[#This Row],[Gross capacity (MW)]]</f>
        <v>102</v>
      </c>
      <c r="H162" s="358" t="s">
        <v>61</v>
      </c>
      <c r="I162" s="356">
        <v>0.5</v>
      </c>
      <c r="J162" s="365" t="s">
        <v>215</v>
      </c>
      <c r="K162" s="365" t="s">
        <v>67</v>
      </c>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row>
    <row r="163" spans="1:40" s="139" customFormat="1" ht="15" customHeight="1">
      <c r="A163" s="365" t="s">
        <v>85</v>
      </c>
      <c r="B163" s="496" t="s">
        <v>743</v>
      </c>
      <c r="C163" s="496" t="s">
        <v>888</v>
      </c>
      <c r="D163" s="365" t="s">
        <v>98</v>
      </c>
      <c r="E163" s="494">
        <v>134</v>
      </c>
      <c r="F163" s="494">
        <v>0</v>
      </c>
      <c r="G163" s="494">
        <f>Tableau1[[#This Row],[Gross capacity (MW)]]*Tableau1[[#This Row],[EDF Stake (%)]]</f>
        <v>67</v>
      </c>
      <c r="H163" s="358" t="s">
        <v>61</v>
      </c>
      <c r="I163" s="356">
        <v>0.5</v>
      </c>
      <c r="J163" s="365" t="s">
        <v>215</v>
      </c>
      <c r="K163" s="365" t="s">
        <v>67</v>
      </c>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c r="AM163" s="78"/>
      <c r="AN163" s="78"/>
    </row>
    <row r="164" spans="1:40" s="139" customFormat="1" ht="15" customHeight="1">
      <c r="A164" s="365" t="s">
        <v>85</v>
      </c>
      <c r="B164" s="365" t="s">
        <v>71</v>
      </c>
      <c r="C164" s="496" t="s">
        <v>234</v>
      </c>
      <c r="D164" s="365" t="s">
        <v>84</v>
      </c>
      <c r="E164" s="494">
        <v>4016</v>
      </c>
      <c r="F164" s="494">
        <v>2014</v>
      </c>
      <c r="G164" s="494">
        <v>2943</v>
      </c>
      <c r="H164" s="365" t="s">
        <v>872</v>
      </c>
      <c r="I164" s="496" t="s">
        <v>234</v>
      </c>
      <c r="J164" s="365" t="s">
        <v>214</v>
      </c>
      <c r="K164" s="365" t="s">
        <v>71</v>
      </c>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c r="AM164" s="78"/>
      <c r="AN164" s="78"/>
    </row>
    <row r="165" spans="1:40" s="139" customFormat="1" ht="15" customHeight="1">
      <c r="A165" s="365" t="s">
        <v>85</v>
      </c>
      <c r="B165" s="365" t="s">
        <v>71</v>
      </c>
      <c r="C165" s="496" t="s">
        <v>234</v>
      </c>
      <c r="D165" s="365" t="s">
        <v>98</v>
      </c>
      <c r="E165" s="494">
        <v>1005</v>
      </c>
      <c r="F165" s="494">
        <v>476</v>
      </c>
      <c r="G165" s="494">
        <v>741</v>
      </c>
      <c r="H165" s="365" t="s">
        <v>887</v>
      </c>
      <c r="I165" s="496" t="s">
        <v>234</v>
      </c>
      <c r="J165" s="365" t="s">
        <v>214</v>
      </c>
      <c r="K165" s="365" t="s">
        <v>71</v>
      </c>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row>
    <row r="166" spans="1:40" s="139" customFormat="1" ht="15" customHeight="1">
      <c r="A166" s="365" t="s">
        <v>0</v>
      </c>
      <c r="B166" s="496" t="s">
        <v>247</v>
      </c>
      <c r="C166" s="496" t="s">
        <v>889</v>
      </c>
      <c r="D166" s="365" t="s">
        <v>585</v>
      </c>
      <c r="E166" s="494">
        <v>125</v>
      </c>
      <c r="F166" s="494">
        <v>125</v>
      </c>
      <c r="G166" s="494">
        <f>Tableau1[[#This Row],[EDF Stake (%)]]*Tableau1[[#This Row],[Gross capacity (MW)]]</f>
        <v>125</v>
      </c>
      <c r="H166" s="365">
        <v>1998</v>
      </c>
      <c r="I166" s="496">
        <v>1</v>
      </c>
      <c r="J166" s="365" t="s">
        <v>214</v>
      </c>
      <c r="K166" s="365" t="s">
        <v>67</v>
      </c>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row>
    <row r="167" spans="1:40" s="139" customFormat="1" ht="15" customHeight="1">
      <c r="A167" s="365" t="s">
        <v>0</v>
      </c>
      <c r="B167" s="496" t="s">
        <v>247</v>
      </c>
      <c r="C167" s="496" t="s">
        <v>890</v>
      </c>
      <c r="D167" s="365" t="s">
        <v>585</v>
      </c>
      <c r="E167" s="494">
        <v>129</v>
      </c>
      <c r="F167" s="494">
        <v>129</v>
      </c>
      <c r="G167" s="494">
        <f>Tableau1[[#This Row],[Gross capacity (MW)]]*Tableau1[[#This Row],[EDF Stake (%)]]</f>
        <v>129</v>
      </c>
      <c r="H167" s="365">
        <v>2007</v>
      </c>
      <c r="I167" s="496">
        <v>1</v>
      </c>
      <c r="J167" s="365" t="s">
        <v>214</v>
      </c>
      <c r="K167" s="365" t="s">
        <v>67</v>
      </c>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row>
    <row r="168" spans="1:40" s="139" customFormat="1" ht="15" customHeight="1">
      <c r="A168" s="365" t="s">
        <v>0</v>
      </c>
      <c r="B168" s="496" t="s">
        <v>247</v>
      </c>
      <c r="C168" s="496" t="s">
        <v>277</v>
      </c>
      <c r="D168" s="365" t="s">
        <v>582</v>
      </c>
      <c r="E168" s="494">
        <v>104</v>
      </c>
      <c r="F168" s="494">
        <v>104</v>
      </c>
      <c r="G168" s="494">
        <f>Tableau1[[#This Row],[EDF Stake (%)]]*Tableau1[[#This Row],[Gross capacity (MW)]]</f>
        <v>104</v>
      </c>
      <c r="H168" s="365">
        <v>1947</v>
      </c>
      <c r="I168" s="496">
        <v>1</v>
      </c>
      <c r="J168" s="365" t="s">
        <v>214</v>
      </c>
      <c r="K168" s="365" t="s">
        <v>67</v>
      </c>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c r="AM168" s="78"/>
      <c r="AN168" s="78"/>
    </row>
    <row r="169" spans="1:40" s="139" customFormat="1" ht="15" customHeight="1">
      <c r="A169" s="365" t="s">
        <v>0</v>
      </c>
      <c r="B169" s="496" t="s">
        <v>247</v>
      </c>
      <c r="C169" s="496" t="s">
        <v>278</v>
      </c>
      <c r="D169" s="365" t="s">
        <v>582</v>
      </c>
      <c r="E169" s="494">
        <v>87</v>
      </c>
      <c r="F169" s="494">
        <v>87</v>
      </c>
      <c r="G169" s="494">
        <f>Tableau1[[#This Row],[Gross capacity (MW)]]*Tableau1[[#This Row],[EDF Stake (%)]]</f>
        <v>87</v>
      </c>
      <c r="H169" s="365">
        <v>1950</v>
      </c>
      <c r="I169" s="496">
        <v>1</v>
      </c>
      <c r="J169" s="365" t="s">
        <v>214</v>
      </c>
      <c r="K169" s="365" t="s">
        <v>67</v>
      </c>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row>
    <row r="170" spans="1:40" s="139" customFormat="1" ht="15" customHeight="1">
      <c r="A170" s="365" t="s">
        <v>0</v>
      </c>
      <c r="B170" s="496" t="s">
        <v>247</v>
      </c>
      <c r="C170" s="496" t="s">
        <v>279</v>
      </c>
      <c r="D170" s="365" t="s">
        <v>582</v>
      </c>
      <c r="E170" s="494">
        <v>54.86</v>
      </c>
      <c r="F170" s="494">
        <v>54.86</v>
      </c>
      <c r="G170" s="494">
        <f>Tableau1[[#This Row],[EDF Stake (%)]]*Tableau1[[#This Row],[Gross capacity (MW)]]</f>
        <v>54.86</v>
      </c>
      <c r="H170" s="365">
        <v>1907</v>
      </c>
      <c r="I170" s="496">
        <v>1</v>
      </c>
      <c r="J170" s="365" t="s">
        <v>214</v>
      </c>
      <c r="K170" s="365" t="s">
        <v>67</v>
      </c>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c r="AM170" s="78"/>
      <c r="AN170" s="78"/>
    </row>
    <row r="171" spans="1:40" s="139" customFormat="1" ht="15" customHeight="1">
      <c r="A171" s="365" t="s">
        <v>0</v>
      </c>
      <c r="B171" s="496" t="s">
        <v>247</v>
      </c>
      <c r="C171" s="496" t="s">
        <v>280</v>
      </c>
      <c r="D171" s="365" t="s">
        <v>582</v>
      </c>
      <c r="E171" s="494">
        <v>52.22</v>
      </c>
      <c r="F171" s="494">
        <v>52.22</v>
      </c>
      <c r="G171" s="494">
        <f>Tableau1[[#This Row],[Gross capacity (MW)]]*Tableau1[[#This Row],[EDF Stake (%)]]</f>
        <v>52.22</v>
      </c>
      <c r="H171" s="365">
        <v>1928</v>
      </c>
      <c r="I171" s="496">
        <v>1</v>
      </c>
      <c r="J171" s="365" t="s">
        <v>214</v>
      </c>
      <c r="K171" s="365" t="s">
        <v>67</v>
      </c>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row>
    <row r="172" spans="1:40" s="139" customFormat="1" ht="15" customHeight="1">
      <c r="A172" s="365" t="s">
        <v>0</v>
      </c>
      <c r="B172" s="496" t="s">
        <v>247</v>
      </c>
      <c r="C172" s="496" t="s">
        <v>501</v>
      </c>
      <c r="D172" s="365" t="s">
        <v>64</v>
      </c>
      <c r="E172" s="494">
        <v>1310</v>
      </c>
      <c r="F172" s="494">
        <v>1310</v>
      </c>
      <c r="G172" s="494">
        <f>Tableau1[[#This Row],[EDF Stake (%)]]*Tableau1[[#This Row],[Gross capacity (MW)]]</f>
        <v>1310</v>
      </c>
      <c r="H172" s="365">
        <v>1988</v>
      </c>
      <c r="I172" s="496">
        <v>1</v>
      </c>
      <c r="J172" s="365" t="s">
        <v>214</v>
      </c>
      <c r="K172" s="365" t="s">
        <v>67</v>
      </c>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row>
    <row r="173" spans="1:40" s="139" customFormat="1" ht="15" customHeight="1">
      <c r="A173" s="365" t="s">
        <v>0</v>
      </c>
      <c r="B173" s="496" t="s">
        <v>247</v>
      </c>
      <c r="C173" s="496" t="s">
        <v>502</v>
      </c>
      <c r="D173" s="365" t="s">
        <v>64</v>
      </c>
      <c r="E173" s="494">
        <v>1310</v>
      </c>
      <c r="F173" s="494">
        <v>1310</v>
      </c>
      <c r="G173" s="494">
        <f>Tableau1[[#This Row],[Gross capacity (MW)]]*Tableau1[[#This Row],[EDF Stake (%)]]</f>
        <v>1310</v>
      </c>
      <c r="H173" s="365">
        <v>1989</v>
      </c>
      <c r="I173" s="496">
        <v>1</v>
      </c>
      <c r="J173" s="365" t="s">
        <v>214</v>
      </c>
      <c r="K173" s="365" t="s">
        <v>67</v>
      </c>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row>
    <row r="174" spans="1:40" s="139" customFormat="1" ht="15" customHeight="1">
      <c r="A174" s="365" t="s">
        <v>0</v>
      </c>
      <c r="B174" s="496" t="s">
        <v>247</v>
      </c>
      <c r="C174" s="496" t="s">
        <v>281</v>
      </c>
      <c r="D174" s="365" t="s">
        <v>582</v>
      </c>
      <c r="E174" s="494">
        <v>76</v>
      </c>
      <c r="F174" s="494">
        <v>76</v>
      </c>
      <c r="G174" s="494">
        <f>Tableau1[[#This Row],[EDF Stake (%)]]*Tableau1[[#This Row],[Gross capacity (MW)]]</f>
        <v>76</v>
      </c>
      <c r="H174" s="365">
        <v>1935</v>
      </c>
      <c r="I174" s="496">
        <v>1</v>
      </c>
      <c r="J174" s="365" t="s">
        <v>214</v>
      </c>
      <c r="K174" s="365" t="s">
        <v>67</v>
      </c>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row>
    <row r="175" spans="1:40" s="139" customFormat="1" ht="15" customHeight="1">
      <c r="A175" s="365" t="s">
        <v>0</v>
      </c>
      <c r="B175" s="496" t="s">
        <v>247</v>
      </c>
      <c r="C175" s="496" t="s">
        <v>503</v>
      </c>
      <c r="D175" s="365" t="s">
        <v>64</v>
      </c>
      <c r="E175" s="494">
        <v>910</v>
      </c>
      <c r="F175" s="494">
        <v>910</v>
      </c>
      <c r="G175" s="494">
        <f>Tableau1[[#This Row],[Gross capacity (MW)]]*Tableau1[[#This Row],[EDF Stake (%)]]</f>
        <v>910</v>
      </c>
      <c r="H175" s="365">
        <v>1981</v>
      </c>
      <c r="I175" s="496">
        <v>1</v>
      </c>
      <c r="J175" s="365" t="s">
        <v>214</v>
      </c>
      <c r="K175" s="365" t="s">
        <v>67</v>
      </c>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row>
    <row r="176" spans="1:40" s="139" customFormat="1" ht="15" customHeight="1">
      <c r="A176" s="365" t="s">
        <v>0</v>
      </c>
      <c r="B176" s="496" t="s">
        <v>247</v>
      </c>
      <c r="C176" s="496" t="s">
        <v>504</v>
      </c>
      <c r="D176" s="365" t="s">
        <v>64</v>
      </c>
      <c r="E176" s="494">
        <v>910</v>
      </c>
      <c r="F176" s="494">
        <v>910</v>
      </c>
      <c r="G176" s="494">
        <f>Tableau1[[#This Row],[EDF Stake (%)]]*Tableau1[[#This Row],[Gross capacity (MW)]]</f>
        <v>910</v>
      </c>
      <c r="H176" s="365">
        <v>1983</v>
      </c>
      <c r="I176" s="496">
        <v>1</v>
      </c>
      <c r="J176" s="365" t="s">
        <v>214</v>
      </c>
      <c r="K176" s="365" t="s">
        <v>67</v>
      </c>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row>
    <row r="177" spans="1:40" s="139" customFormat="1" ht="15" customHeight="1">
      <c r="A177" s="365" t="s">
        <v>0</v>
      </c>
      <c r="B177" s="496" t="s">
        <v>247</v>
      </c>
      <c r="C177" s="496" t="s">
        <v>505</v>
      </c>
      <c r="D177" s="365" t="s">
        <v>64</v>
      </c>
      <c r="E177" s="494">
        <v>910</v>
      </c>
      <c r="F177" s="494">
        <v>910</v>
      </c>
      <c r="G177" s="494">
        <f>Tableau1[[#This Row],[Gross capacity (MW)]]*Tableau1[[#This Row],[EDF Stake (%)]]</f>
        <v>910</v>
      </c>
      <c r="H177" s="365">
        <v>1983</v>
      </c>
      <c r="I177" s="496">
        <v>1</v>
      </c>
      <c r="J177" s="365" t="s">
        <v>214</v>
      </c>
      <c r="K177" s="365" t="s">
        <v>67</v>
      </c>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row>
    <row r="178" spans="1:40" s="139" customFormat="1" ht="15" customHeight="1">
      <c r="A178" s="365" t="s">
        <v>0</v>
      </c>
      <c r="B178" s="496" t="s">
        <v>247</v>
      </c>
      <c r="C178" s="496" t="s">
        <v>506</v>
      </c>
      <c r="D178" s="365" t="s">
        <v>64</v>
      </c>
      <c r="E178" s="494">
        <v>910</v>
      </c>
      <c r="F178" s="494">
        <v>910</v>
      </c>
      <c r="G178" s="494">
        <f>Tableau1[[#This Row],[EDF Stake (%)]]*Tableau1[[#This Row],[Gross capacity (MW)]]</f>
        <v>910</v>
      </c>
      <c r="H178" s="365">
        <v>1983</v>
      </c>
      <c r="I178" s="496">
        <v>1</v>
      </c>
      <c r="J178" s="365" t="s">
        <v>214</v>
      </c>
      <c r="K178" s="365" t="s">
        <v>67</v>
      </c>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c r="AM178" s="78"/>
      <c r="AN178" s="78"/>
    </row>
    <row r="179" spans="1:40" s="139" customFormat="1" ht="15" customHeight="1">
      <c r="A179" s="365" t="s">
        <v>0</v>
      </c>
      <c r="B179" s="496" t="s">
        <v>247</v>
      </c>
      <c r="C179" s="496" t="s">
        <v>556</v>
      </c>
      <c r="D179" s="365" t="s">
        <v>66</v>
      </c>
      <c r="E179" s="494">
        <v>427</v>
      </c>
      <c r="F179" s="494">
        <v>427</v>
      </c>
      <c r="G179" s="494">
        <f>Tableau1[[#This Row],[Gross capacity (MW)]]*Tableau1[[#This Row],[EDF Stake (%)]]</f>
        <v>427</v>
      </c>
      <c r="H179" s="365">
        <v>2011</v>
      </c>
      <c r="I179" s="496">
        <v>1</v>
      </c>
      <c r="J179" s="365" t="s">
        <v>214</v>
      </c>
      <c r="K179" s="365" t="s">
        <v>67</v>
      </c>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c r="AM179" s="78"/>
      <c r="AN179" s="78"/>
    </row>
    <row r="180" spans="1:40" s="139" customFormat="1" ht="15" customHeight="1">
      <c r="A180" s="365" t="s">
        <v>0</v>
      </c>
      <c r="B180" s="496" t="s">
        <v>247</v>
      </c>
      <c r="C180" s="496" t="s">
        <v>282</v>
      </c>
      <c r="D180" s="365" t="s">
        <v>582</v>
      </c>
      <c r="E180" s="494">
        <v>235</v>
      </c>
      <c r="F180" s="494">
        <v>235</v>
      </c>
      <c r="G180" s="494">
        <f>Tableau1[[#This Row],[EDF Stake (%)]]*Tableau1[[#This Row],[Gross capacity (MW)]]</f>
        <v>235</v>
      </c>
      <c r="H180" s="365">
        <v>1952</v>
      </c>
      <c r="I180" s="496">
        <v>1</v>
      </c>
      <c r="J180" s="365" t="s">
        <v>214</v>
      </c>
      <c r="K180" s="365" t="s">
        <v>67</v>
      </c>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c r="AM180" s="78"/>
      <c r="AN180" s="78"/>
    </row>
    <row r="181" spans="1:40" s="139" customFormat="1" ht="15" customHeight="1">
      <c r="A181" s="365" t="s">
        <v>0</v>
      </c>
      <c r="B181" s="496" t="s">
        <v>247</v>
      </c>
      <c r="C181" s="496" t="s">
        <v>791</v>
      </c>
      <c r="D181" s="365" t="s">
        <v>66</v>
      </c>
      <c r="E181" s="494">
        <v>585</v>
      </c>
      <c r="F181" s="494">
        <v>585</v>
      </c>
      <c r="G181" s="494">
        <f>Tableau1[[#This Row],[Gross capacity (MW)]]*Tableau1[[#This Row],[EDF Stake (%)]]</f>
        <v>585</v>
      </c>
      <c r="H181" s="365">
        <v>2016</v>
      </c>
      <c r="I181" s="496">
        <v>1</v>
      </c>
      <c r="J181" s="365" t="s">
        <v>214</v>
      </c>
      <c r="K181" s="365" t="s">
        <v>67</v>
      </c>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row>
    <row r="182" spans="1:40" s="139" customFormat="1" ht="15" customHeight="1">
      <c r="A182" s="365" t="s">
        <v>0</v>
      </c>
      <c r="B182" s="496" t="s">
        <v>247</v>
      </c>
      <c r="C182" s="496" t="s">
        <v>557</v>
      </c>
      <c r="D182" s="365" t="s">
        <v>585</v>
      </c>
      <c r="E182" s="494">
        <v>85</v>
      </c>
      <c r="F182" s="494">
        <v>85</v>
      </c>
      <c r="G182" s="494">
        <f>Tableau1[[#This Row],[EDF Stake (%)]]*Tableau1[[#This Row],[Gross capacity (MW)]]</f>
        <v>85</v>
      </c>
      <c r="H182" s="365">
        <v>1980</v>
      </c>
      <c r="I182" s="496">
        <v>1</v>
      </c>
      <c r="J182" s="365" t="s">
        <v>214</v>
      </c>
      <c r="K182" s="365" t="s">
        <v>67</v>
      </c>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row>
    <row r="183" spans="1:40" s="139" customFormat="1" ht="15" customHeight="1">
      <c r="A183" s="365" t="s">
        <v>0</v>
      </c>
      <c r="B183" s="496" t="s">
        <v>247</v>
      </c>
      <c r="C183" s="496" t="s">
        <v>558</v>
      </c>
      <c r="D183" s="365" t="s">
        <v>585</v>
      </c>
      <c r="E183" s="494">
        <v>85</v>
      </c>
      <c r="F183" s="494">
        <v>85</v>
      </c>
      <c r="G183" s="494">
        <f>Tableau1[[#This Row],[Gross capacity (MW)]]*Tableau1[[#This Row],[EDF Stake (%)]]</f>
        <v>85</v>
      </c>
      <c r="H183" s="365">
        <v>1981</v>
      </c>
      <c r="I183" s="496">
        <v>1</v>
      </c>
      <c r="J183" s="365" t="s">
        <v>214</v>
      </c>
      <c r="K183" s="365" t="s">
        <v>67</v>
      </c>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row>
    <row r="184" spans="1:40" s="139" customFormat="1" ht="15" customHeight="1">
      <c r="A184" s="365" t="s">
        <v>0</v>
      </c>
      <c r="B184" s="496" t="s">
        <v>247</v>
      </c>
      <c r="C184" s="496" t="s">
        <v>559</v>
      </c>
      <c r="D184" s="365" t="s">
        <v>585</v>
      </c>
      <c r="E184" s="494">
        <v>134</v>
      </c>
      <c r="F184" s="494">
        <v>134</v>
      </c>
      <c r="G184" s="494">
        <f>Tableau1[[#This Row],[EDF Stake (%)]]*Tableau1[[#This Row],[Gross capacity (MW)]]</f>
        <v>134</v>
      </c>
      <c r="H184" s="365">
        <v>1996</v>
      </c>
      <c r="I184" s="496">
        <v>1</v>
      </c>
      <c r="J184" s="365" t="s">
        <v>214</v>
      </c>
      <c r="K184" s="365" t="s">
        <v>67</v>
      </c>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c r="AM184" s="78"/>
      <c r="AN184" s="78"/>
    </row>
    <row r="185" spans="1:40" s="139" customFormat="1" ht="15" customHeight="1">
      <c r="A185" s="365" t="s">
        <v>0</v>
      </c>
      <c r="B185" s="496" t="s">
        <v>247</v>
      </c>
      <c r="C185" s="496" t="s">
        <v>283</v>
      </c>
      <c r="D185" s="365" t="s">
        <v>582</v>
      </c>
      <c r="E185" s="494">
        <v>406</v>
      </c>
      <c r="F185" s="494">
        <v>406</v>
      </c>
      <c r="G185" s="494">
        <f>Tableau1[[#This Row],[Gross capacity (MW)]]*Tableau1[[#This Row],[EDF Stake (%)]]</f>
        <v>406</v>
      </c>
      <c r="H185" s="365">
        <v>1933</v>
      </c>
      <c r="I185" s="496">
        <v>1</v>
      </c>
      <c r="J185" s="365" t="s">
        <v>214</v>
      </c>
      <c r="K185" s="365" t="s">
        <v>67</v>
      </c>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row>
    <row r="186" spans="1:40" s="139" customFormat="1" ht="15" customHeight="1">
      <c r="A186" s="365" t="s">
        <v>0</v>
      </c>
      <c r="B186" s="496" t="s">
        <v>247</v>
      </c>
      <c r="C186" s="496" t="s">
        <v>813</v>
      </c>
      <c r="D186" s="365" t="s">
        <v>64</v>
      </c>
      <c r="E186" s="494">
        <v>910</v>
      </c>
      <c r="F186" s="494">
        <v>910</v>
      </c>
      <c r="G186" s="494">
        <f>Tableau1[[#This Row],[EDF Stake (%)]]*Tableau1[[#This Row],[Gross capacity (MW)]]</f>
        <v>910</v>
      </c>
      <c r="H186" s="365">
        <v>1979</v>
      </c>
      <c r="I186" s="496">
        <v>1</v>
      </c>
      <c r="J186" s="365" t="s">
        <v>214</v>
      </c>
      <c r="K186" s="365" t="s">
        <v>67</v>
      </c>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row>
    <row r="187" spans="1:40" s="139" customFormat="1" ht="15" customHeight="1">
      <c r="A187" s="365" t="s">
        <v>0</v>
      </c>
      <c r="B187" s="496" t="s">
        <v>247</v>
      </c>
      <c r="C187" s="496" t="s">
        <v>507</v>
      </c>
      <c r="D187" s="365" t="s">
        <v>64</v>
      </c>
      <c r="E187" s="494">
        <v>910</v>
      </c>
      <c r="F187" s="494">
        <v>910</v>
      </c>
      <c r="G187" s="494">
        <f>Tableau1[[#This Row],[Gross capacity (MW)]]*Tableau1[[#This Row],[EDF Stake (%)]]</f>
        <v>910</v>
      </c>
      <c r="H187" s="365">
        <v>1979</v>
      </c>
      <c r="I187" s="496">
        <v>1</v>
      </c>
      <c r="J187" s="365" t="s">
        <v>214</v>
      </c>
      <c r="K187" s="365" t="s">
        <v>67</v>
      </c>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row>
    <row r="188" spans="1:40" s="139" customFormat="1" ht="15" customHeight="1">
      <c r="A188" s="365" t="s">
        <v>0</v>
      </c>
      <c r="B188" s="496" t="s">
        <v>247</v>
      </c>
      <c r="C188" s="496" t="s">
        <v>508</v>
      </c>
      <c r="D188" s="365" t="s">
        <v>64</v>
      </c>
      <c r="E188" s="494">
        <v>880</v>
      </c>
      <c r="F188" s="494">
        <v>880</v>
      </c>
      <c r="G188" s="494">
        <f>Tableau1[[#This Row],[EDF Stake (%)]]*Tableau1[[#This Row],[Gross capacity (MW)]]</f>
        <v>880</v>
      </c>
      <c r="H188" s="365">
        <v>1979</v>
      </c>
      <c r="I188" s="496">
        <v>1</v>
      </c>
      <c r="J188" s="365" t="s">
        <v>214</v>
      </c>
      <c r="K188" s="365" t="s">
        <v>67</v>
      </c>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c r="AM188" s="78"/>
      <c r="AN188" s="78"/>
    </row>
    <row r="189" spans="1:40" s="139" customFormat="1" ht="15" customHeight="1">
      <c r="A189" s="365" t="s">
        <v>0</v>
      </c>
      <c r="B189" s="496" t="s">
        <v>247</v>
      </c>
      <c r="C189" s="496" t="s">
        <v>509</v>
      </c>
      <c r="D189" s="365" t="s">
        <v>64</v>
      </c>
      <c r="E189" s="494">
        <v>880</v>
      </c>
      <c r="F189" s="494">
        <v>880</v>
      </c>
      <c r="G189" s="494">
        <f>Tableau1[[#This Row],[Gross capacity (MW)]]*Tableau1[[#This Row],[EDF Stake (%)]]</f>
        <v>880</v>
      </c>
      <c r="H189" s="365">
        <v>1980</v>
      </c>
      <c r="I189" s="496">
        <v>1</v>
      </c>
      <c r="J189" s="365" t="s">
        <v>214</v>
      </c>
      <c r="K189" s="365" t="s">
        <v>67</v>
      </c>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c r="AM189" s="78"/>
      <c r="AN189" s="78"/>
    </row>
    <row r="190" spans="1:40" s="139" customFormat="1" ht="15" customHeight="1">
      <c r="A190" s="365" t="s">
        <v>0</v>
      </c>
      <c r="B190" s="496" t="s">
        <v>247</v>
      </c>
      <c r="C190" s="496" t="s">
        <v>284</v>
      </c>
      <c r="D190" s="365" t="s">
        <v>582</v>
      </c>
      <c r="E190" s="494">
        <v>50.98</v>
      </c>
      <c r="F190" s="494">
        <v>50.98</v>
      </c>
      <c r="G190" s="494">
        <f>Tableau1[[#This Row],[EDF Stake (%)]]*Tableau1[[#This Row],[Gross capacity (MW)]]</f>
        <v>50.98</v>
      </c>
      <c r="H190" s="365">
        <v>1948</v>
      </c>
      <c r="I190" s="496">
        <v>1</v>
      </c>
      <c r="J190" s="365" t="s">
        <v>214</v>
      </c>
      <c r="K190" s="365" t="s">
        <v>67</v>
      </c>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c r="AM190" s="78"/>
      <c r="AN190" s="78"/>
    </row>
    <row r="191" spans="1:40" s="139" customFormat="1" ht="15" customHeight="1">
      <c r="A191" s="365" t="s">
        <v>0</v>
      </c>
      <c r="B191" s="496" t="s">
        <v>247</v>
      </c>
      <c r="C191" s="496" t="s">
        <v>510</v>
      </c>
      <c r="D191" s="365" t="s">
        <v>64</v>
      </c>
      <c r="E191" s="494">
        <v>1300</v>
      </c>
      <c r="F191" s="494">
        <v>1300</v>
      </c>
      <c r="G191" s="494">
        <f>Tableau1[[#This Row],[Gross capacity (MW)]]*Tableau1[[#This Row],[EDF Stake (%)]]</f>
        <v>1300</v>
      </c>
      <c r="H191" s="365">
        <v>1987</v>
      </c>
      <c r="I191" s="496">
        <v>1</v>
      </c>
      <c r="J191" s="365" t="s">
        <v>214</v>
      </c>
      <c r="K191" s="365" t="s">
        <v>67</v>
      </c>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row>
    <row r="192" spans="1:40" s="139" customFormat="1" ht="15" customHeight="1">
      <c r="A192" s="365" t="s">
        <v>0</v>
      </c>
      <c r="B192" s="496" t="s">
        <v>247</v>
      </c>
      <c r="C192" s="496" t="s">
        <v>511</v>
      </c>
      <c r="D192" s="365" t="s">
        <v>64</v>
      </c>
      <c r="E192" s="494">
        <v>1300</v>
      </c>
      <c r="F192" s="494">
        <v>1300</v>
      </c>
      <c r="G192" s="494">
        <f>Tableau1[[#This Row],[EDF Stake (%)]]*Tableau1[[#This Row],[Gross capacity (MW)]]</f>
        <v>1300</v>
      </c>
      <c r="H192" s="365">
        <v>1988</v>
      </c>
      <c r="I192" s="496">
        <v>1</v>
      </c>
      <c r="J192" s="365" t="s">
        <v>214</v>
      </c>
      <c r="K192" s="365" t="s">
        <v>67</v>
      </c>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c r="AM192" s="78"/>
      <c r="AN192" s="78"/>
    </row>
    <row r="193" spans="1:40" s="139" customFormat="1" ht="15" customHeight="1">
      <c r="A193" s="365" t="s">
        <v>0</v>
      </c>
      <c r="B193" s="496" t="s">
        <v>247</v>
      </c>
      <c r="C193" s="496" t="s">
        <v>512</v>
      </c>
      <c r="D193" s="365" t="s">
        <v>64</v>
      </c>
      <c r="E193" s="494">
        <v>1300</v>
      </c>
      <c r="F193" s="494">
        <v>1300</v>
      </c>
      <c r="G193" s="494">
        <f>Tableau1[[#This Row],[Gross capacity (MW)]]*Tableau1[[#This Row],[EDF Stake (%)]]</f>
        <v>1300</v>
      </c>
      <c r="H193" s="365">
        <v>1991</v>
      </c>
      <c r="I193" s="496">
        <v>1</v>
      </c>
      <c r="J193" s="365" t="s">
        <v>214</v>
      </c>
      <c r="K193" s="365" t="s">
        <v>67</v>
      </c>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c r="AM193" s="78"/>
      <c r="AN193" s="78"/>
    </row>
    <row r="194" spans="1:40" s="139" customFormat="1" ht="15" customHeight="1">
      <c r="A194" s="365" t="s">
        <v>0</v>
      </c>
      <c r="B194" s="496" t="s">
        <v>247</v>
      </c>
      <c r="C194" s="496" t="s">
        <v>513</v>
      </c>
      <c r="D194" s="365" t="s">
        <v>64</v>
      </c>
      <c r="E194" s="494">
        <v>1300</v>
      </c>
      <c r="F194" s="494">
        <v>1300</v>
      </c>
      <c r="G194" s="494">
        <f>Tableau1[[#This Row],[EDF Stake (%)]]*Tableau1[[#This Row],[Gross capacity (MW)]]</f>
        <v>1300</v>
      </c>
      <c r="H194" s="365">
        <v>1992</v>
      </c>
      <c r="I194" s="496">
        <v>1</v>
      </c>
      <c r="J194" s="365" t="s">
        <v>214</v>
      </c>
      <c r="K194" s="365" t="s">
        <v>67</v>
      </c>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row>
    <row r="195" spans="1:40" s="139" customFormat="1" ht="15" customHeight="1">
      <c r="A195" s="365" t="s">
        <v>0</v>
      </c>
      <c r="B195" s="496" t="s">
        <v>247</v>
      </c>
      <c r="C195" s="496" t="s">
        <v>514</v>
      </c>
      <c r="D195" s="365" t="s">
        <v>64</v>
      </c>
      <c r="E195" s="494">
        <v>905</v>
      </c>
      <c r="F195" s="494">
        <v>905</v>
      </c>
      <c r="G195" s="494">
        <f>Tableau1[[#This Row],[Gross capacity (MW)]]*Tableau1[[#This Row],[EDF Stake (%)]]</f>
        <v>905</v>
      </c>
      <c r="H195" s="365">
        <v>1984</v>
      </c>
      <c r="I195" s="496">
        <v>1</v>
      </c>
      <c r="J195" s="365" t="s">
        <v>214</v>
      </c>
      <c r="K195" s="365" t="s">
        <v>67</v>
      </c>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c r="AM195" s="78"/>
      <c r="AN195" s="78"/>
    </row>
    <row r="196" spans="1:40" s="139" customFormat="1" ht="15" customHeight="1">
      <c r="A196" s="365" t="s">
        <v>0</v>
      </c>
      <c r="B196" s="496" t="s">
        <v>247</v>
      </c>
      <c r="C196" s="496" t="s">
        <v>515</v>
      </c>
      <c r="D196" s="365" t="s">
        <v>64</v>
      </c>
      <c r="E196" s="494">
        <v>905</v>
      </c>
      <c r="F196" s="494">
        <v>905</v>
      </c>
      <c r="G196" s="494">
        <f>Tableau1[[#This Row],[EDF Stake (%)]]*Tableau1[[#This Row],[Gross capacity (MW)]]</f>
        <v>905</v>
      </c>
      <c r="H196" s="365">
        <v>1984</v>
      </c>
      <c r="I196" s="496">
        <v>1</v>
      </c>
      <c r="J196" s="365" t="s">
        <v>214</v>
      </c>
      <c r="K196" s="365" t="s">
        <v>67</v>
      </c>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c r="AM196" s="78"/>
      <c r="AN196" s="78"/>
    </row>
    <row r="197" spans="1:40" s="139" customFormat="1" ht="15" customHeight="1">
      <c r="A197" s="365" t="s">
        <v>0</v>
      </c>
      <c r="B197" s="496" t="s">
        <v>247</v>
      </c>
      <c r="C197" s="496" t="s">
        <v>516</v>
      </c>
      <c r="D197" s="365" t="s">
        <v>64</v>
      </c>
      <c r="E197" s="494">
        <v>905</v>
      </c>
      <c r="F197" s="494">
        <v>905</v>
      </c>
      <c r="G197" s="494">
        <f>Tableau1[[#This Row],[Gross capacity (MW)]]*Tableau1[[#This Row],[EDF Stake (%)]]</f>
        <v>905</v>
      </c>
      <c r="H197" s="365">
        <v>1987</v>
      </c>
      <c r="I197" s="496">
        <v>1</v>
      </c>
      <c r="J197" s="365" t="s">
        <v>214</v>
      </c>
      <c r="K197" s="365" t="s">
        <v>67</v>
      </c>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row>
    <row r="198" spans="1:40" s="139" customFormat="1" ht="15" customHeight="1">
      <c r="A198" s="365" t="s">
        <v>0</v>
      </c>
      <c r="B198" s="496" t="s">
        <v>247</v>
      </c>
      <c r="C198" s="496" t="s">
        <v>517</v>
      </c>
      <c r="D198" s="365" t="s">
        <v>64</v>
      </c>
      <c r="E198" s="494">
        <v>905</v>
      </c>
      <c r="F198" s="494">
        <v>905</v>
      </c>
      <c r="G198" s="494">
        <f>Tableau1[[#This Row],[EDF Stake (%)]]*Tableau1[[#This Row],[Gross capacity (MW)]]</f>
        <v>905</v>
      </c>
      <c r="H198" s="365">
        <v>1988</v>
      </c>
      <c r="I198" s="496">
        <v>1</v>
      </c>
      <c r="J198" s="365" t="s">
        <v>214</v>
      </c>
      <c r="K198" s="365" t="s">
        <v>67</v>
      </c>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c r="AM198" s="78"/>
      <c r="AN198" s="78"/>
    </row>
    <row r="199" spans="1:40" s="139" customFormat="1" ht="15" customHeight="1">
      <c r="A199" s="365" t="s">
        <v>0</v>
      </c>
      <c r="B199" s="496" t="s">
        <v>247</v>
      </c>
      <c r="C199" s="496" t="s">
        <v>518</v>
      </c>
      <c r="D199" s="365" t="s">
        <v>64</v>
      </c>
      <c r="E199" s="494">
        <v>1500</v>
      </c>
      <c r="F199" s="494">
        <v>1500</v>
      </c>
      <c r="G199" s="494">
        <f>Tableau1[[#This Row],[Gross capacity (MW)]]*Tableau1[[#This Row],[EDF Stake (%)]]</f>
        <v>1500</v>
      </c>
      <c r="H199" s="365">
        <v>2000</v>
      </c>
      <c r="I199" s="496">
        <v>1</v>
      </c>
      <c r="J199" s="365" t="s">
        <v>214</v>
      </c>
      <c r="K199" s="365" t="s">
        <v>67</v>
      </c>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c r="AM199" s="78"/>
      <c r="AN199" s="78"/>
    </row>
    <row r="200" spans="1:40" s="139" customFormat="1" ht="15" customHeight="1">
      <c r="A200" s="365" t="s">
        <v>0</v>
      </c>
      <c r="B200" s="496" t="s">
        <v>247</v>
      </c>
      <c r="C200" s="496" t="s">
        <v>519</v>
      </c>
      <c r="D200" s="365" t="s">
        <v>64</v>
      </c>
      <c r="E200" s="494">
        <v>1500</v>
      </c>
      <c r="F200" s="494">
        <v>1500</v>
      </c>
      <c r="G200" s="494">
        <f>Tableau1[[#This Row],[EDF Stake (%)]]*Tableau1[[#This Row],[Gross capacity (MW)]]</f>
        <v>1500</v>
      </c>
      <c r="H200" s="365">
        <v>2000</v>
      </c>
      <c r="I200" s="496">
        <v>1</v>
      </c>
      <c r="J200" s="365" t="s">
        <v>214</v>
      </c>
      <c r="K200" s="365" t="s">
        <v>67</v>
      </c>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c r="AM200" s="78"/>
      <c r="AN200" s="78"/>
    </row>
    <row r="201" spans="1:40" s="139" customFormat="1" ht="15" customHeight="1">
      <c r="A201" s="365" t="s">
        <v>0</v>
      </c>
      <c r="B201" s="496" t="s">
        <v>247</v>
      </c>
      <c r="C201" s="496" t="s">
        <v>520</v>
      </c>
      <c r="D201" s="365" t="s">
        <v>64</v>
      </c>
      <c r="E201" s="494">
        <v>1495</v>
      </c>
      <c r="F201" s="494">
        <v>1495</v>
      </c>
      <c r="G201" s="494">
        <f>Tableau1[[#This Row],[Gross capacity (MW)]]*Tableau1[[#This Row],[EDF Stake (%)]]</f>
        <v>1495</v>
      </c>
      <c r="H201" s="365">
        <v>2002</v>
      </c>
      <c r="I201" s="496">
        <v>1</v>
      </c>
      <c r="J201" s="365" t="s">
        <v>214</v>
      </c>
      <c r="K201" s="365" t="s">
        <v>67</v>
      </c>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c r="AM201" s="78"/>
      <c r="AN201" s="78"/>
    </row>
    <row r="202" spans="1:40" s="139" customFormat="1" ht="15" customHeight="1">
      <c r="A202" s="365" t="s">
        <v>0</v>
      </c>
      <c r="B202" s="496" t="s">
        <v>247</v>
      </c>
      <c r="C202" s="496" t="s">
        <v>521</v>
      </c>
      <c r="D202" s="365" t="s">
        <v>64</v>
      </c>
      <c r="E202" s="494">
        <v>1495</v>
      </c>
      <c r="F202" s="494">
        <v>1495</v>
      </c>
      <c r="G202" s="494">
        <f>Tableau1[[#This Row],[EDF Stake (%)]]*Tableau1[[#This Row],[Gross capacity (MW)]]</f>
        <v>1495</v>
      </c>
      <c r="H202" s="365">
        <v>2002</v>
      </c>
      <c r="I202" s="496">
        <v>1</v>
      </c>
      <c r="J202" s="365" t="s">
        <v>214</v>
      </c>
      <c r="K202" s="365" t="s">
        <v>67</v>
      </c>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c r="AM202" s="78"/>
      <c r="AN202" s="78"/>
    </row>
    <row r="203" spans="1:40" s="139" customFormat="1" ht="15" customHeight="1">
      <c r="A203" s="365" t="s">
        <v>0</v>
      </c>
      <c r="B203" s="496" t="s">
        <v>247</v>
      </c>
      <c r="C203" s="496" t="s">
        <v>285</v>
      </c>
      <c r="D203" s="365" t="s">
        <v>582</v>
      </c>
      <c r="E203" s="494">
        <v>123</v>
      </c>
      <c r="F203" s="494">
        <v>123</v>
      </c>
      <c r="G203" s="494">
        <f>Tableau1[[#This Row],[Gross capacity (MW)]]*Tableau1[[#This Row],[EDF Stake (%)]]</f>
        <v>123</v>
      </c>
      <c r="H203" s="365">
        <v>1975</v>
      </c>
      <c r="I203" s="496">
        <v>1</v>
      </c>
      <c r="J203" s="365" t="s">
        <v>214</v>
      </c>
      <c r="K203" s="365" t="s">
        <v>67</v>
      </c>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row>
    <row r="204" spans="1:40" s="139" customFormat="1" ht="15" customHeight="1">
      <c r="A204" s="365" t="s">
        <v>0</v>
      </c>
      <c r="B204" s="496" t="s">
        <v>247</v>
      </c>
      <c r="C204" s="496" t="s">
        <v>286</v>
      </c>
      <c r="D204" s="365" t="s">
        <v>582</v>
      </c>
      <c r="E204" s="494">
        <v>57.4</v>
      </c>
      <c r="F204" s="494">
        <v>57.4</v>
      </c>
      <c r="G204" s="494">
        <f>Tableau1[[#This Row],[EDF Stake (%)]]*Tableau1[[#This Row],[Gross capacity (MW)]]</f>
        <v>57.4</v>
      </c>
      <c r="H204" s="365">
        <v>1946</v>
      </c>
      <c r="I204" s="496">
        <v>1</v>
      </c>
      <c r="J204" s="365" t="s">
        <v>214</v>
      </c>
      <c r="K204" s="365" t="s">
        <v>67</v>
      </c>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c r="AM204" s="78"/>
      <c r="AN204" s="78"/>
    </row>
    <row r="205" spans="1:40" s="139" customFormat="1" ht="15" customHeight="1">
      <c r="A205" s="365" t="s">
        <v>0</v>
      </c>
      <c r="B205" s="496" t="s">
        <v>247</v>
      </c>
      <c r="C205" s="496" t="s">
        <v>560</v>
      </c>
      <c r="D205" s="365" t="s">
        <v>583</v>
      </c>
      <c r="E205" s="494">
        <v>580</v>
      </c>
      <c r="F205" s="494">
        <v>580</v>
      </c>
      <c r="G205" s="494">
        <f>Tableau1[[#This Row],[Gross capacity (MW)]]*Tableau1[[#This Row],[EDF Stake (%)]]</f>
        <v>580</v>
      </c>
      <c r="H205" s="365">
        <v>1983</v>
      </c>
      <c r="I205" s="496">
        <v>1</v>
      </c>
      <c r="J205" s="365" t="s">
        <v>214</v>
      </c>
      <c r="K205" s="365" t="s">
        <v>67</v>
      </c>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c r="AM205" s="78"/>
      <c r="AN205" s="78"/>
    </row>
    <row r="206" spans="1:40" s="139" customFormat="1" ht="15" customHeight="1">
      <c r="A206" s="365" t="s">
        <v>0</v>
      </c>
      <c r="B206" s="496" t="s">
        <v>247</v>
      </c>
      <c r="C206" s="496" t="s">
        <v>561</v>
      </c>
      <c r="D206" s="365" t="s">
        <v>583</v>
      </c>
      <c r="E206" s="494">
        <v>580</v>
      </c>
      <c r="F206" s="494">
        <v>580</v>
      </c>
      <c r="G206" s="494">
        <f>Tableau1[[#This Row],[EDF Stake (%)]]*Tableau1[[#This Row],[Gross capacity (MW)]]</f>
        <v>580</v>
      </c>
      <c r="H206" s="365">
        <v>1984</v>
      </c>
      <c r="I206" s="496">
        <v>1</v>
      </c>
      <c r="J206" s="365" t="s">
        <v>214</v>
      </c>
      <c r="K206" s="365" t="s">
        <v>67</v>
      </c>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c r="AM206" s="78"/>
      <c r="AN206" s="78"/>
    </row>
    <row r="207" spans="1:40" s="139" customFormat="1" ht="15" customHeight="1">
      <c r="A207" s="365" t="s">
        <v>0</v>
      </c>
      <c r="B207" s="496" t="s">
        <v>247</v>
      </c>
      <c r="C207" s="496" t="s">
        <v>287</v>
      </c>
      <c r="D207" s="365" t="s">
        <v>582</v>
      </c>
      <c r="E207" s="494">
        <v>119</v>
      </c>
      <c r="F207" s="494">
        <v>119</v>
      </c>
      <c r="G207" s="494">
        <f>Tableau1[[#This Row],[Gross capacity (MW)]]*Tableau1[[#This Row],[EDF Stake (%)]]</f>
        <v>119</v>
      </c>
      <c r="H207" s="365">
        <v>1950</v>
      </c>
      <c r="I207" s="496">
        <v>1</v>
      </c>
      <c r="J207" s="365" t="s">
        <v>214</v>
      </c>
      <c r="K207" s="365" t="s">
        <v>67</v>
      </c>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c r="AM207" s="78"/>
      <c r="AN207" s="78"/>
    </row>
    <row r="208" spans="1:40" s="139" customFormat="1" ht="15" customHeight="1">
      <c r="A208" s="365" t="s">
        <v>0</v>
      </c>
      <c r="B208" s="496" t="s">
        <v>247</v>
      </c>
      <c r="C208" s="496" t="s">
        <v>522</v>
      </c>
      <c r="D208" s="365" t="s">
        <v>64</v>
      </c>
      <c r="E208" s="494">
        <v>915</v>
      </c>
      <c r="F208" s="494">
        <v>915</v>
      </c>
      <c r="G208" s="494">
        <f>Tableau1[[#This Row],[EDF Stake (%)]]*Tableau1[[#This Row],[Gross capacity (MW)]]</f>
        <v>915</v>
      </c>
      <c r="H208" s="365">
        <v>1984</v>
      </c>
      <c r="I208" s="496">
        <v>1</v>
      </c>
      <c r="J208" s="365" t="s">
        <v>214</v>
      </c>
      <c r="K208" s="365" t="s">
        <v>67</v>
      </c>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c r="AL208" s="78"/>
      <c r="AM208" s="78"/>
      <c r="AN208" s="78"/>
    </row>
    <row r="209" spans="1:40" s="139" customFormat="1" ht="15" customHeight="1">
      <c r="A209" s="365" t="s">
        <v>0</v>
      </c>
      <c r="B209" s="496" t="s">
        <v>247</v>
      </c>
      <c r="C209" s="496" t="s">
        <v>523</v>
      </c>
      <c r="D209" s="365" t="s">
        <v>64</v>
      </c>
      <c r="E209" s="494">
        <v>915</v>
      </c>
      <c r="F209" s="494">
        <v>915</v>
      </c>
      <c r="G209" s="494">
        <f>Tableau1[[#This Row],[Gross capacity (MW)]]*Tableau1[[#This Row],[EDF Stake (%)]]</f>
        <v>915</v>
      </c>
      <c r="H209" s="365">
        <v>1984</v>
      </c>
      <c r="I209" s="496">
        <v>1</v>
      </c>
      <c r="J209" s="365" t="s">
        <v>214</v>
      </c>
      <c r="K209" s="365" t="s">
        <v>67</v>
      </c>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c r="AM209" s="78"/>
      <c r="AN209" s="78"/>
    </row>
    <row r="210" spans="1:40" s="139" customFormat="1" ht="15" customHeight="1">
      <c r="A210" s="365" t="s">
        <v>0</v>
      </c>
      <c r="B210" s="496" t="s">
        <v>247</v>
      </c>
      <c r="C210" s="496" t="s">
        <v>524</v>
      </c>
      <c r="D210" s="365" t="s">
        <v>64</v>
      </c>
      <c r="E210" s="494">
        <v>915</v>
      </c>
      <c r="F210" s="494">
        <v>915</v>
      </c>
      <c r="G210" s="494">
        <f>Tableau1[[#This Row],[EDF Stake (%)]]*Tableau1[[#This Row],[Gross capacity (MW)]]</f>
        <v>915</v>
      </c>
      <c r="H210" s="365">
        <v>1984</v>
      </c>
      <c r="I210" s="496">
        <v>1</v>
      </c>
      <c r="J210" s="365" t="s">
        <v>214</v>
      </c>
      <c r="K210" s="365" t="s">
        <v>67</v>
      </c>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c r="AL210" s="78"/>
      <c r="AM210" s="78"/>
      <c r="AN210" s="78"/>
    </row>
    <row r="211" spans="1:40" s="139" customFormat="1" ht="15" customHeight="1">
      <c r="A211" s="365" t="s">
        <v>0</v>
      </c>
      <c r="B211" s="496" t="s">
        <v>247</v>
      </c>
      <c r="C211" s="496" t="s">
        <v>525</v>
      </c>
      <c r="D211" s="365" t="s">
        <v>64</v>
      </c>
      <c r="E211" s="494">
        <v>915</v>
      </c>
      <c r="F211" s="494">
        <v>915</v>
      </c>
      <c r="G211" s="494">
        <f>Tableau1[[#This Row],[Gross capacity (MW)]]*Tableau1[[#This Row],[EDF Stake (%)]]</f>
        <v>915</v>
      </c>
      <c r="H211" s="365">
        <v>1985</v>
      </c>
      <c r="I211" s="496">
        <v>1</v>
      </c>
      <c r="J211" s="365" t="s">
        <v>214</v>
      </c>
      <c r="K211" s="365" t="s">
        <v>67</v>
      </c>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row>
    <row r="212" spans="1:40" s="139" customFormat="1" ht="15" customHeight="1">
      <c r="A212" s="365" t="s">
        <v>0</v>
      </c>
      <c r="B212" s="496" t="s">
        <v>247</v>
      </c>
      <c r="C212" s="496" t="s">
        <v>288</v>
      </c>
      <c r="D212" s="365" t="s">
        <v>582</v>
      </c>
      <c r="E212" s="494">
        <v>139</v>
      </c>
      <c r="F212" s="494">
        <v>139</v>
      </c>
      <c r="G212" s="494">
        <f>Tableau1[[#This Row],[EDF Stake (%)]]*Tableau1[[#This Row],[Gross capacity (MW)]]</f>
        <v>139</v>
      </c>
      <c r="H212" s="365">
        <v>1966</v>
      </c>
      <c r="I212" s="496">
        <v>1</v>
      </c>
      <c r="J212" s="365" t="s">
        <v>214</v>
      </c>
      <c r="K212" s="365" t="s">
        <v>67</v>
      </c>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c r="AM212" s="78"/>
      <c r="AN212" s="78"/>
    </row>
    <row r="213" spans="1:40" s="139" customFormat="1" ht="15" customHeight="1">
      <c r="A213" s="365" t="s">
        <v>0</v>
      </c>
      <c r="B213" s="496" t="s">
        <v>247</v>
      </c>
      <c r="C213" s="496" t="s">
        <v>289</v>
      </c>
      <c r="D213" s="365" t="s">
        <v>582</v>
      </c>
      <c r="E213" s="494">
        <v>61.5</v>
      </c>
      <c r="F213" s="494">
        <v>61.5</v>
      </c>
      <c r="G213" s="494">
        <f>Tableau1[[#This Row],[Gross capacity (MW)]]*Tableau1[[#This Row],[EDF Stake (%)]]</f>
        <v>61.5</v>
      </c>
      <c r="H213" s="365">
        <v>1899</v>
      </c>
      <c r="I213" s="496">
        <v>1</v>
      </c>
      <c r="J213" s="365" t="s">
        <v>214</v>
      </c>
      <c r="K213" s="365" t="s">
        <v>67</v>
      </c>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c r="AM213" s="78"/>
      <c r="AN213" s="78"/>
    </row>
    <row r="214" spans="1:40" s="139" customFormat="1" ht="15" customHeight="1">
      <c r="A214" s="365" t="s">
        <v>0</v>
      </c>
      <c r="B214" s="496" t="s">
        <v>247</v>
      </c>
      <c r="C214" s="496" t="s">
        <v>526</v>
      </c>
      <c r="D214" s="365" t="s">
        <v>64</v>
      </c>
      <c r="E214" s="494">
        <v>890</v>
      </c>
      <c r="F214" s="494">
        <v>890</v>
      </c>
      <c r="G214" s="494">
        <f>Tableau1[[#This Row],[EDF Stake (%)]]*Tableau1[[#This Row],[Gross capacity (MW)]]</f>
        <v>890</v>
      </c>
      <c r="H214" s="365">
        <v>1980</v>
      </c>
      <c r="I214" s="496">
        <v>1</v>
      </c>
      <c r="J214" s="365" t="s">
        <v>214</v>
      </c>
      <c r="K214" s="365" t="s">
        <v>67</v>
      </c>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c r="AM214" s="78"/>
      <c r="AN214" s="78"/>
    </row>
    <row r="215" spans="1:40" s="139" customFormat="1" ht="15" customHeight="1">
      <c r="A215" s="365" t="s">
        <v>0</v>
      </c>
      <c r="B215" s="496" t="s">
        <v>247</v>
      </c>
      <c r="C215" s="496" t="s">
        <v>527</v>
      </c>
      <c r="D215" s="365" t="s">
        <v>64</v>
      </c>
      <c r="E215" s="494">
        <v>890</v>
      </c>
      <c r="F215" s="494">
        <v>890</v>
      </c>
      <c r="G215" s="494">
        <f>Tableau1[[#This Row],[Gross capacity (MW)]]*Tableau1[[#This Row],[EDF Stake (%)]]</f>
        <v>890</v>
      </c>
      <c r="H215" s="365">
        <v>1981</v>
      </c>
      <c r="I215" s="496">
        <v>1</v>
      </c>
      <c r="J215" s="365" t="s">
        <v>214</v>
      </c>
      <c r="K215" s="365" t="s">
        <v>67</v>
      </c>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row>
    <row r="216" spans="1:40" s="139" customFormat="1" ht="15" customHeight="1">
      <c r="A216" s="365" t="s">
        <v>0</v>
      </c>
      <c r="B216" s="496" t="s">
        <v>247</v>
      </c>
      <c r="C216" s="496" t="s">
        <v>528</v>
      </c>
      <c r="D216" s="365" t="s">
        <v>64</v>
      </c>
      <c r="E216" s="494">
        <v>890</v>
      </c>
      <c r="F216" s="494">
        <v>890</v>
      </c>
      <c r="G216" s="494">
        <f>Tableau1[[#This Row],[EDF Stake (%)]]*Tableau1[[#This Row],[Gross capacity (MW)]]</f>
        <v>890</v>
      </c>
      <c r="H216" s="365">
        <v>1981</v>
      </c>
      <c r="I216" s="496">
        <v>1</v>
      </c>
      <c r="J216" s="365" t="s">
        <v>214</v>
      </c>
      <c r="K216" s="365" t="s">
        <v>67</v>
      </c>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c r="AM216" s="78"/>
      <c r="AN216" s="78"/>
    </row>
    <row r="217" spans="1:40" s="139" customFormat="1" ht="15" customHeight="1">
      <c r="A217" s="365" t="s">
        <v>0</v>
      </c>
      <c r="B217" s="496" t="s">
        <v>247</v>
      </c>
      <c r="C217" s="496" t="s">
        <v>529</v>
      </c>
      <c r="D217" s="365" t="s">
        <v>64</v>
      </c>
      <c r="E217" s="494">
        <v>890</v>
      </c>
      <c r="F217" s="494">
        <v>890</v>
      </c>
      <c r="G217" s="494">
        <f>Tableau1[[#This Row],[Gross capacity (MW)]]*Tableau1[[#This Row],[EDF Stake (%)]]</f>
        <v>890</v>
      </c>
      <c r="H217" s="365">
        <v>1981</v>
      </c>
      <c r="I217" s="496">
        <v>1</v>
      </c>
      <c r="J217" s="365" t="s">
        <v>214</v>
      </c>
      <c r="K217" s="365" t="s">
        <v>67</v>
      </c>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row>
    <row r="218" spans="1:40" s="139" customFormat="1" ht="15" customHeight="1">
      <c r="A218" s="365" t="s">
        <v>0</v>
      </c>
      <c r="B218" s="496" t="s">
        <v>247</v>
      </c>
      <c r="C218" s="496" t="s">
        <v>562</v>
      </c>
      <c r="D218" s="365" t="s">
        <v>585</v>
      </c>
      <c r="E218" s="494">
        <v>85</v>
      </c>
      <c r="F218" s="494">
        <v>85</v>
      </c>
      <c r="G218" s="494">
        <f>Tableau1[[#This Row],[EDF Stake (%)]]*Tableau1[[#This Row],[Gross capacity (MW)]]</f>
        <v>85</v>
      </c>
      <c r="H218" s="365">
        <v>1981</v>
      </c>
      <c r="I218" s="496">
        <v>1</v>
      </c>
      <c r="J218" s="365" t="s">
        <v>214</v>
      </c>
      <c r="K218" s="365" t="s">
        <v>67</v>
      </c>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c r="AM218" s="78"/>
      <c r="AN218" s="78"/>
    </row>
    <row r="219" spans="1:40" s="139" customFormat="1" ht="15" customHeight="1">
      <c r="A219" s="365" t="s">
        <v>0</v>
      </c>
      <c r="B219" s="496" t="s">
        <v>247</v>
      </c>
      <c r="C219" s="496" t="s">
        <v>563</v>
      </c>
      <c r="D219" s="365" t="s">
        <v>585</v>
      </c>
      <c r="E219" s="494">
        <v>85</v>
      </c>
      <c r="F219" s="494">
        <v>85</v>
      </c>
      <c r="G219" s="494">
        <f>Tableau1[[#This Row],[Gross capacity (MW)]]*Tableau1[[#This Row],[EDF Stake (%)]]</f>
        <v>85</v>
      </c>
      <c r="H219" s="365">
        <v>1981</v>
      </c>
      <c r="I219" s="496">
        <v>1</v>
      </c>
      <c r="J219" s="365" t="s">
        <v>214</v>
      </c>
      <c r="K219" s="365" t="s">
        <v>67</v>
      </c>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c r="AM219" s="78"/>
      <c r="AN219" s="78"/>
    </row>
    <row r="220" spans="1:40" s="139" customFormat="1" ht="15" customHeight="1">
      <c r="A220" s="365" t="s">
        <v>0</v>
      </c>
      <c r="B220" s="496" t="s">
        <v>247</v>
      </c>
      <c r="C220" s="496" t="s">
        <v>891</v>
      </c>
      <c r="D220" s="365" t="s">
        <v>582</v>
      </c>
      <c r="E220" s="494">
        <v>234</v>
      </c>
      <c r="F220" s="357">
        <v>0</v>
      </c>
      <c r="G220" s="494">
        <v>234</v>
      </c>
      <c r="H220" s="358" t="s">
        <v>61</v>
      </c>
      <c r="I220" s="358" t="s">
        <v>61</v>
      </c>
      <c r="J220" s="365" t="s">
        <v>215</v>
      </c>
      <c r="K220" s="365" t="s">
        <v>67</v>
      </c>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c r="AM220" s="78"/>
      <c r="AN220" s="78"/>
    </row>
    <row r="221" spans="1:40" s="139" customFormat="1" ht="15" customHeight="1">
      <c r="A221" s="365" t="s">
        <v>0</v>
      </c>
      <c r="B221" s="496" t="s">
        <v>247</v>
      </c>
      <c r="C221" s="496" t="s">
        <v>891</v>
      </c>
      <c r="D221" s="365" t="s">
        <v>582</v>
      </c>
      <c r="E221" s="494">
        <v>4549.04</v>
      </c>
      <c r="F221" s="494">
        <v>4549.04</v>
      </c>
      <c r="G221" s="494">
        <f>Tableau1[[#This Row],[Gross capacity (MW)]]*Tableau1[[#This Row],[EDF Stake (%)]]</f>
        <v>4549.04</v>
      </c>
      <c r="H221" s="365" t="s">
        <v>61</v>
      </c>
      <c r="I221" s="496">
        <v>1</v>
      </c>
      <c r="J221" s="365" t="s">
        <v>214</v>
      </c>
      <c r="K221" s="365" t="s">
        <v>67</v>
      </c>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row>
    <row r="222" spans="1:40" s="139" customFormat="1" ht="15" customHeight="1">
      <c r="A222" s="365" t="s">
        <v>0</v>
      </c>
      <c r="B222" s="496" t="s">
        <v>247</v>
      </c>
      <c r="C222" s="496" t="s">
        <v>290</v>
      </c>
      <c r="D222" s="365" t="s">
        <v>582</v>
      </c>
      <c r="E222" s="494">
        <v>72.400000000000006</v>
      </c>
      <c r="F222" s="494">
        <v>72.400000000000006</v>
      </c>
      <c r="G222" s="494">
        <f>Tableau1[[#This Row],[EDF Stake (%)]]*Tableau1[[#This Row],[Gross capacity (MW)]]</f>
        <v>72.400000000000006</v>
      </c>
      <c r="H222" s="365">
        <v>1926</v>
      </c>
      <c r="I222" s="496">
        <v>1</v>
      </c>
      <c r="J222" s="365" t="s">
        <v>214</v>
      </c>
      <c r="K222" s="365" t="s">
        <v>67</v>
      </c>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row>
    <row r="223" spans="1:40" s="139" customFormat="1" ht="15" customHeight="1">
      <c r="A223" s="365" t="s">
        <v>0</v>
      </c>
      <c r="B223" s="317" t="s">
        <v>719</v>
      </c>
      <c r="C223" s="317" t="s">
        <v>6</v>
      </c>
      <c r="D223" s="365" t="s">
        <v>582</v>
      </c>
      <c r="E223" s="174">
        <v>34.04</v>
      </c>
      <c r="F223" s="174">
        <v>0.48</v>
      </c>
      <c r="G223" s="494">
        <v>13.23</v>
      </c>
      <c r="H223" s="630" t="s">
        <v>61</v>
      </c>
      <c r="I223" s="175">
        <v>0.31019999999999998</v>
      </c>
      <c r="J223" s="365" t="s">
        <v>215</v>
      </c>
      <c r="K223" s="365" t="s">
        <v>580</v>
      </c>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row>
    <row r="224" spans="1:40" s="139" customFormat="1" ht="15" customHeight="1">
      <c r="A224" s="365" t="s">
        <v>0</v>
      </c>
      <c r="B224" s="317" t="s">
        <v>719</v>
      </c>
      <c r="C224" s="317" t="s">
        <v>6</v>
      </c>
      <c r="D224" s="630" t="s">
        <v>928</v>
      </c>
      <c r="E224" s="174">
        <v>1.5</v>
      </c>
      <c r="F224" s="174">
        <v>1</v>
      </c>
      <c r="G224" s="494">
        <v>1</v>
      </c>
      <c r="H224" s="630">
        <v>2016</v>
      </c>
      <c r="I224" s="175">
        <v>0.59089999999999998</v>
      </c>
      <c r="J224" s="365" t="s">
        <v>214</v>
      </c>
      <c r="K224" s="365" t="s">
        <v>580</v>
      </c>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row>
    <row r="225" spans="1:40" s="139" customFormat="1" ht="15" customHeight="1">
      <c r="A225" s="365" t="s">
        <v>0</v>
      </c>
      <c r="B225" s="317" t="s">
        <v>719</v>
      </c>
      <c r="C225" s="317" t="s">
        <v>6</v>
      </c>
      <c r="D225" s="630" t="s">
        <v>84</v>
      </c>
      <c r="E225" s="174">
        <v>6.15</v>
      </c>
      <c r="F225" s="174">
        <v>0</v>
      </c>
      <c r="G225" s="494">
        <v>2.15</v>
      </c>
      <c r="H225" s="630" t="s">
        <v>61</v>
      </c>
      <c r="I225" s="175">
        <v>0.31019999999999998</v>
      </c>
      <c r="J225" s="365" t="s">
        <v>215</v>
      </c>
      <c r="K225" s="365" t="s">
        <v>580</v>
      </c>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row>
    <row r="226" spans="1:40" s="139" customFormat="1" ht="15" customHeight="1">
      <c r="A226" s="365" t="s">
        <v>0</v>
      </c>
      <c r="B226" s="317" t="s">
        <v>719</v>
      </c>
      <c r="C226" s="317" t="s">
        <v>6</v>
      </c>
      <c r="D226" s="630" t="s">
        <v>98</v>
      </c>
      <c r="E226" s="174">
        <v>0.59</v>
      </c>
      <c r="F226" s="174">
        <v>0.1</v>
      </c>
      <c r="G226" s="494">
        <f>Tableau1[[#This Row],[EDF Stake (%)]]*Tableau1[[#This Row],[Gross capacity (MW)]]</f>
        <v>0.239009</v>
      </c>
      <c r="H226" s="630" t="s">
        <v>61</v>
      </c>
      <c r="I226" s="175">
        <v>0.40510000000000002</v>
      </c>
      <c r="J226" s="365" t="s">
        <v>215</v>
      </c>
      <c r="K226" s="365" t="s">
        <v>580</v>
      </c>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row>
    <row r="227" spans="1:40" s="139" customFormat="1" ht="15" customHeight="1">
      <c r="A227" s="365" t="s">
        <v>0</v>
      </c>
      <c r="B227" s="317" t="s">
        <v>719</v>
      </c>
      <c r="C227" s="317" t="s">
        <v>6</v>
      </c>
      <c r="D227" s="365" t="s">
        <v>586</v>
      </c>
      <c r="E227" s="494">
        <v>10</v>
      </c>
      <c r="F227" s="494">
        <v>10</v>
      </c>
      <c r="G227" s="494">
        <v>5.0999999999999996</v>
      </c>
      <c r="H227" s="365">
        <v>2016</v>
      </c>
      <c r="I227" s="496">
        <v>0.4521</v>
      </c>
      <c r="J227" s="365" t="s">
        <v>214</v>
      </c>
      <c r="K227" s="365" t="s">
        <v>580</v>
      </c>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row>
    <row r="228" spans="1:40" s="139" customFormat="1" ht="15" customHeight="1">
      <c r="A228" s="365" t="s">
        <v>0</v>
      </c>
      <c r="B228" s="496" t="s">
        <v>247</v>
      </c>
      <c r="C228" s="496" t="s">
        <v>291</v>
      </c>
      <c r="D228" s="365" t="s">
        <v>582</v>
      </c>
      <c r="E228" s="494">
        <v>175</v>
      </c>
      <c r="F228" s="494">
        <v>175</v>
      </c>
      <c r="G228" s="494">
        <f>Tableau1[[#This Row],[EDF Stake (%)]]*Tableau1[[#This Row],[Gross capacity (MW)]]</f>
        <v>175</v>
      </c>
      <c r="H228" s="365">
        <v>1956</v>
      </c>
      <c r="I228" s="496">
        <v>1</v>
      </c>
      <c r="J228" s="365" t="s">
        <v>214</v>
      </c>
      <c r="K228" s="365" t="s">
        <v>67</v>
      </c>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row>
    <row r="229" spans="1:40" s="139" customFormat="1" ht="15" customHeight="1">
      <c r="A229" s="365" t="s">
        <v>0</v>
      </c>
      <c r="B229" s="496" t="s">
        <v>247</v>
      </c>
      <c r="C229" s="496" t="s">
        <v>530</v>
      </c>
      <c r="D229" s="365" t="s">
        <v>64</v>
      </c>
      <c r="E229" s="494">
        <v>1330</v>
      </c>
      <c r="F229" s="494">
        <v>1330</v>
      </c>
      <c r="G229" s="494">
        <f>Tableau1[[#This Row],[Gross capacity (MW)]]*Tableau1[[#This Row],[EDF Stake (%)]]</f>
        <v>1330</v>
      </c>
      <c r="H229" s="365">
        <v>1986</v>
      </c>
      <c r="I229" s="496">
        <v>1</v>
      </c>
      <c r="J229" s="365" t="s">
        <v>214</v>
      </c>
      <c r="K229" s="365" t="s">
        <v>67</v>
      </c>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c r="AM229" s="78"/>
      <c r="AN229" s="78"/>
    </row>
    <row r="230" spans="1:40" s="139" customFormat="1" ht="15" customHeight="1">
      <c r="A230" s="365" t="s">
        <v>0</v>
      </c>
      <c r="B230" s="496" t="s">
        <v>247</v>
      </c>
      <c r="C230" s="496" t="s">
        <v>531</v>
      </c>
      <c r="D230" s="365" t="s">
        <v>64</v>
      </c>
      <c r="E230" s="494">
        <v>1330</v>
      </c>
      <c r="F230" s="494">
        <v>1330</v>
      </c>
      <c r="G230" s="494">
        <f>Tableau1[[#This Row],[EDF Stake (%)]]*Tableau1[[#This Row],[Gross capacity (MW)]]</f>
        <v>1330</v>
      </c>
      <c r="H230" s="365">
        <v>1987</v>
      </c>
      <c r="I230" s="496">
        <v>1</v>
      </c>
      <c r="J230" s="365" t="s">
        <v>214</v>
      </c>
      <c r="K230" s="365" t="s">
        <v>67</v>
      </c>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c r="AM230" s="78"/>
      <c r="AN230" s="78"/>
    </row>
    <row r="231" spans="1:40" s="139" customFormat="1" ht="15" customHeight="1">
      <c r="A231" s="365" t="s">
        <v>0</v>
      </c>
      <c r="B231" s="496" t="s">
        <v>247</v>
      </c>
      <c r="C231" s="496" t="s">
        <v>564</v>
      </c>
      <c r="D231" s="365" t="s">
        <v>581</v>
      </c>
      <c r="E231" s="494">
        <v>203</v>
      </c>
      <c r="F231" s="494">
        <v>203</v>
      </c>
      <c r="G231" s="494">
        <f>Tableau1[[#This Row],[Gross capacity (MW)]]*Tableau1[[#This Row],[EDF Stake (%)]]</f>
        <v>203</v>
      </c>
      <c r="H231" s="365">
        <v>1992</v>
      </c>
      <c r="I231" s="496">
        <v>1</v>
      </c>
      <c r="J231" s="365" t="s">
        <v>214</v>
      </c>
      <c r="K231" s="365" t="s">
        <v>67</v>
      </c>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c r="AM231" s="78"/>
      <c r="AN231" s="78"/>
    </row>
    <row r="232" spans="1:40" s="139" customFormat="1" ht="15" customHeight="1">
      <c r="A232" s="365" t="s">
        <v>0</v>
      </c>
      <c r="B232" s="496" t="s">
        <v>247</v>
      </c>
      <c r="C232" s="496" t="s">
        <v>892</v>
      </c>
      <c r="D232" s="365" t="s">
        <v>582</v>
      </c>
      <c r="E232" s="494">
        <v>95.2</v>
      </c>
      <c r="F232" s="494">
        <v>95.2</v>
      </c>
      <c r="G232" s="494">
        <f>Tableau1[[#This Row],[EDF Stake (%)]]*Tableau1[[#This Row],[Gross capacity (MW)]]</f>
        <v>95.2</v>
      </c>
      <c r="H232" s="635">
        <v>2020</v>
      </c>
      <c r="I232" s="356">
        <v>1</v>
      </c>
      <c r="J232" s="365" t="s">
        <v>214</v>
      </c>
      <c r="K232" s="365" t="s">
        <v>67</v>
      </c>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c r="AM232" s="78"/>
      <c r="AN232" s="78"/>
    </row>
    <row r="233" spans="1:40" s="139" customFormat="1" ht="15" customHeight="1">
      <c r="A233" s="365" t="s">
        <v>0</v>
      </c>
      <c r="B233" s="496" t="s">
        <v>247</v>
      </c>
      <c r="C233" s="496" t="s">
        <v>292</v>
      </c>
      <c r="D233" s="365" t="s">
        <v>582</v>
      </c>
      <c r="E233" s="494">
        <v>140.51</v>
      </c>
      <c r="F233" s="494">
        <v>140.51</v>
      </c>
      <c r="G233" s="494">
        <f>Tableau1[[#This Row],[Gross capacity (MW)]]*Tableau1[[#This Row],[EDF Stake (%)]]</f>
        <v>140.51</v>
      </c>
      <c r="H233" s="365">
        <v>1967</v>
      </c>
      <c r="I233" s="496">
        <v>1</v>
      </c>
      <c r="J233" s="365" t="s">
        <v>214</v>
      </c>
      <c r="K233" s="365" t="s">
        <v>67</v>
      </c>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row>
    <row r="234" spans="1:40" s="139" customFormat="1" ht="15" customHeight="1">
      <c r="A234" s="365" t="s">
        <v>0</v>
      </c>
      <c r="B234" s="496" t="s">
        <v>247</v>
      </c>
      <c r="C234" s="496" t="s">
        <v>293</v>
      </c>
      <c r="D234" s="365" t="s">
        <v>582</v>
      </c>
      <c r="E234" s="494">
        <v>69.66</v>
      </c>
      <c r="F234" s="494">
        <v>69.66</v>
      </c>
      <c r="G234" s="494">
        <f>Tableau1[[#This Row],[EDF Stake (%)]]*Tableau1[[#This Row],[Gross capacity (MW)]]</f>
        <v>69.66</v>
      </c>
      <c r="H234" s="365">
        <v>1973</v>
      </c>
      <c r="I234" s="496">
        <v>1</v>
      </c>
      <c r="J234" s="365" t="s">
        <v>214</v>
      </c>
      <c r="K234" s="365" t="s">
        <v>67</v>
      </c>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c r="AM234" s="78"/>
      <c r="AN234" s="78"/>
    </row>
    <row r="235" spans="1:40" s="139" customFormat="1" ht="15" customHeight="1">
      <c r="A235" s="365" t="s">
        <v>0</v>
      </c>
      <c r="B235" s="496" t="s">
        <v>247</v>
      </c>
      <c r="C235" s="496" t="s">
        <v>532</v>
      </c>
      <c r="D235" s="365" t="s">
        <v>64</v>
      </c>
      <c r="E235" s="494">
        <v>1310</v>
      </c>
      <c r="F235" s="494">
        <v>1310</v>
      </c>
      <c r="G235" s="494">
        <f>Tableau1[[#This Row],[Gross capacity (MW)]]*Tableau1[[#This Row],[EDF Stake (%)]]</f>
        <v>1310</v>
      </c>
      <c r="H235" s="365">
        <v>1991</v>
      </c>
      <c r="I235" s="496">
        <v>1</v>
      </c>
      <c r="J235" s="365" t="s">
        <v>214</v>
      </c>
      <c r="K235" s="365" t="s">
        <v>67</v>
      </c>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c r="AM235" s="78"/>
      <c r="AN235" s="78"/>
    </row>
    <row r="236" spans="1:40" s="139" customFormat="1" ht="15" customHeight="1">
      <c r="A236" s="365" t="s">
        <v>0</v>
      </c>
      <c r="B236" s="496" t="s">
        <v>247</v>
      </c>
      <c r="C236" s="496" t="s">
        <v>533</v>
      </c>
      <c r="D236" s="365" t="s">
        <v>64</v>
      </c>
      <c r="E236" s="494">
        <v>1310</v>
      </c>
      <c r="F236" s="494">
        <v>1310</v>
      </c>
      <c r="G236" s="494">
        <f>Tableau1[[#This Row],[EDF Stake (%)]]*Tableau1[[#This Row],[Gross capacity (MW)]]</f>
        <v>1310</v>
      </c>
      <c r="H236" s="365">
        <v>1994</v>
      </c>
      <c r="I236" s="496">
        <v>1</v>
      </c>
      <c r="J236" s="365" t="s">
        <v>214</v>
      </c>
      <c r="K236" s="365" t="s">
        <v>67</v>
      </c>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c r="AM236" s="78"/>
      <c r="AN236" s="78"/>
    </row>
    <row r="237" spans="1:40" s="139" customFormat="1" ht="15" customHeight="1">
      <c r="A237" s="365" t="s">
        <v>0</v>
      </c>
      <c r="B237" s="496" t="s">
        <v>247</v>
      </c>
      <c r="C237" s="496" t="s">
        <v>294</v>
      </c>
      <c r="D237" s="365" t="s">
        <v>582</v>
      </c>
      <c r="E237" s="494">
        <v>1713</v>
      </c>
      <c r="F237" s="494">
        <v>1713</v>
      </c>
      <c r="G237" s="494">
        <f>Tableau1[[#This Row],[Gross capacity (MW)]]*Tableau1[[#This Row],[EDF Stake (%)]]</f>
        <v>1713</v>
      </c>
      <c r="H237" s="365">
        <v>1985</v>
      </c>
      <c r="I237" s="496">
        <v>1</v>
      </c>
      <c r="J237" s="365" t="s">
        <v>214</v>
      </c>
      <c r="K237" s="365" t="s">
        <v>67</v>
      </c>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row>
    <row r="238" spans="1:40" s="139" customFormat="1" ht="15" customHeight="1">
      <c r="A238" s="365" t="s">
        <v>0</v>
      </c>
      <c r="B238" s="496" t="s">
        <v>247</v>
      </c>
      <c r="C238" s="496" t="s">
        <v>295</v>
      </c>
      <c r="D238" s="365" t="s">
        <v>582</v>
      </c>
      <c r="E238" s="494">
        <v>74.099999999999994</v>
      </c>
      <c r="F238" s="494">
        <v>74.099999999999994</v>
      </c>
      <c r="G238" s="494">
        <f>Tableau1[[#This Row],[EDF Stake (%)]]*Tableau1[[#This Row],[Gross capacity (MW)]]</f>
        <v>74.099999999999994</v>
      </c>
      <c r="H238" s="365">
        <v>1959</v>
      </c>
      <c r="I238" s="496">
        <v>1</v>
      </c>
      <c r="J238" s="365" t="s">
        <v>214</v>
      </c>
      <c r="K238" s="365" t="s">
        <v>67</v>
      </c>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c r="AM238" s="78"/>
      <c r="AN238" s="78"/>
    </row>
    <row r="239" spans="1:40" s="139" customFormat="1" ht="15" customHeight="1">
      <c r="A239" s="365" t="s">
        <v>0</v>
      </c>
      <c r="B239" s="496" t="s">
        <v>247</v>
      </c>
      <c r="C239" s="496" t="s">
        <v>534</v>
      </c>
      <c r="D239" s="365" t="s">
        <v>64</v>
      </c>
      <c r="E239" s="494">
        <v>910</v>
      </c>
      <c r="F239" s="494">
        <v>910</v>
      </c>
      <c r="G239" s="494">
        <f>Tableau1[[#This Row],[Gross capacity (MW)]]*Tableau1[[#This Row],[EDF Stake (%)]]</f>
        <v>910</v>
      </c>
      <c r="H239" s="365">
        <v>1980</v>
      </c>
      <c r="I239" s="496">
        <v>1</v>
      </c>
      <c r="J239" s="365" t="s">
        <v>214</v>
      </c>
      <c r="K239" s="365" t="s">
        <v>67</v>
      </c>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c r="AM239" s="78"/>
      <c r="AN239" s="78"/>
    </row>
    <row r="240" spans="1:40" s="139" customFormat="1" ht="15" customHeight="1">
      <c r="A240" s="365" t="s">
        <v>0</v>
      </c>
      <c r="B240" s="496" t="s">
        <v>247</v>
      </c>
      <c r="C240" s="496" t="s">
        <v>535</v>
      </c>
      <c r="D240" s="365" t="s">
        <v>64</v>
      </c>
      <c r="E240" s="494">
        <v>910</v>
      </c>
      <c r="F240" s="494">
        <v>910</v>
      </c>
      <c r="G240" s="494">
        <f>Tableau1[[#This Row],[EDF Stake (%)]]*Tableau1[[#This Row],[Gross capacity (MW)]]</f>
        <v>910</v>
      </c>
      <c r="H240" s="365">
        <v>1980</v>
      </c>
      <c r="I240" s="496">
        <v>1</v>
      </c>
      <c r="J240" s="365" t="s">
        <v>214</v>
      </c>
      <c r="K240" s="365" t="s">
        <v>67</v>
      </c>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c r="AM240" s="78"/>
      <c r="AN240" s="78"/>
    </row>
    <row r="241" spans="1:40" s="139" customFormat="1" ht="15" customHeight="1">
      <c r="A241" s="365" t="s">
        <v>0</v>
      </c>
      <c r="B241" s="496" t="s">
        <v>247</v>
      </c>
      <c r="C241" s="496" t="s">
        <v>536</v>
      </c>
      <c r="D241" s="365" t="s">
        <v>64</v>
      </c>
      <c r="E241" s="494">
        <v>910</v>
      </c>
      <c r="F241" s="494">
        <v>910</v>
      </c>
      <c r="G241" s="494">
        <f>Tableau1[[#This Row],[Gross capacity (MW)]]*Tableau1[[#This Row],[EDF Stake (%)]]</f>
        <v>910</v>
      </c>
      <c r="H241" s="365">
        <v>1981</v>
      </c>
      <c r="I241" s="496">
        <v>1</v>
      </c>
      <c r="J241" s="365" t="s">
        <v>214</v>
      </c>
      <c r="K241" s="365" t="s">
        <v>67</v>
      </c>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c r="AM241" s="78"/>
      <c r="AN241" s="78"/>
    </row>
    <row r="242" spans="1:40" s="139" customFormat="1" ht="15" customHeight="1">
      <c r="A242" s="365" t="s">
        <v>0</v>
      </c>
      <c r="B242" s="496" t="s">
        <v>247</v>
      </c>
      <c r="C242" s="496" t="s">
        <v>537</v>
      </c>
      <c r="D242" s="365" t="s">
        <v>64</v>
      </c>
      <c r="E242" s="494">
        <v>910</v>
      </c>
      <c r="F242" s="494">
        <v>910</v>
      </c>
      <c r="G242" s="494">
        <f>Tableau1[[#This Row],[EDF Stake (%)]]*Tableau1[[#This Row],[Gross capacity (MW)]]</f>
        <v>910</v>
      </c>
      <c r="H242" s="365">
        <v>1981</v>
      </c>
      <c r="I242" s="496">
        <v>1</v>
      </c>
      <c r="J242" s="365" t="s">
        <v>214</v>
      </c>
      <c r="K242" s="365" t="s">
        <v>67</v>
      </c>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c r="AM242" s="78"/>
      <c r="AN242" s="78"/>
    </row>
    <row r="243" spans="1:40" s="139" customFormat="1" ht="15" customHeight="1">
      <c r="A243" s="365" t="s">
        <v>0</v>
      </c>
      <c r="B243" s="496" t="s">
        <v>247</v>
      </c>
      <c r="C243" s="496" t="s">
        <v>538</v>
      </c>
      <c r="D243" s="365" t="s">
        <v>64</v>
      </c>
      <c r="E243" s="494">
        <v>910</v>
      </c>
      <c r="F243" s="494">
        <v>910</v>
      </c>
      <c r="G243" s="494">
        <f>Tableau1[[#This Row],[Gross capacity (MW)]]*Tableau1[[#This Row],[EDF Stake (%)]]</f>
        <v>910</v>
      </c>
      <c r="H243" s="365">
        <v>1985</v>
      </c>
      <c r="I243" s="496">
        <v>1</v>
      </c>
      <c r="J243" s="365" t="s">
        <v>214</v>
      </c>
      <c r="K243" s="365" t="s">
        <v>67</v>
      </c>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c r="AM243" s="78"/>
      <c r="AN243" s="78"/>
    </row>
    <row r="244" spans="1:40" s="139" customFormat="1" ht="15" customHeight="1">
      <c r="A244" s="365" t="s">
        <v>0</v>
      </c>
      <c r="B244" s="496" t="s">
        <v>247</v>
      </c>
      <c r="C244" s="496" t="s">
        <v>539</v>
      </c>
      <c r="D244" s="365" t="s">
        <v>64</v>
      </c>
      <c r="E244" s="494">
        <v>910</v>
      </c>
      <c r="F244" s="494">
        <v>910</v>
      </c>
      <c r="G244" s="494">
        <f>Tableau1[[#This Row],[EDF Stake (%)]]*Tableau1[[#This Row],[Gross capacity (MW)]]</f>
        <v>910</v>
      </c>
      <c r="H244" s="365">
        <v>1985</v>
      </c>
      <c r="I244" s="496">
        <v>1</v>
      </c>
      <c r="J244" s="365" t="s">
        <v>214</v>
      </c>
      <c r="K244" s="365" t="s">
        <v>67</v>
      </c>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c r="AM244" s="78"/>
      <c r="AN244" s="78"/>
    </row>
    <row r="245" spans="1:40" s="139" customFormat="1" ht="15" customHeight="1">
      <c r="A245" s="365" t="s">
        <v>0</v>
      </c>
      <c r="B245" s="496" t="s">
        <v>247</v>
      </c>
      <c r="C245" s="496" t="s">
        <v>296</v>
      </c>
      <c r="D245" s="365" t="s">
        <v>582</v>
      </c>
      <c r="E245" s="494">
        <v>118.6</v>
      </c>
      <c r="F245" s="494">
        <v>118.6</v>
      </c>
      <c r="G245" s="494">
        <f>Tableau1[[#This Row],[Gross capacity (MW)]]*Tableau1[[#This Row],[EDF Stake (%)]]</f>
        <v>118.6</v>
      </c>
      <c r="H245" s="365">
        <v>1974</v>
      </c>
      <c r="I245" s="496">
        <v>1</v>
      </c>
      <c r="J245" s="365" t="s">
        <v>214</v>
      </c>
      <c r="K245" s="365" t="s">
        <v>67</v>
      </c>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c r="AM245" s="78"/>
      <c r="AN245" s="78"/>
    </row>
    <row r="246" spans="1:40" s="139" customFormat="1" ht="15" customHeight="1">
      <c r="A246" s="365" t="s">
        <v>0</v>
      </c>
      <c r="B246" s="496" t="s">
        <v>247</v>
      </c>
      <c r="C246" s="496" t="s">
        <v>297</v>
      </c>
      <c r="D246" s="365" t="s">
        <v>582</v>
      </c>
      <c r="E246" s="494">
        <v>71.5</v>
      </c>
      <c r="F246" s="494">
        <v>71.5</v>
      </c>
      <c r="G246" s="494">
        <f>Tableau1[[#This Row],[EDF Stake (%)]]*Tableau1[[#This Row],[Gross capacity (MW)]]</f>
        <v>71.5</v>
      </c>
      <c r="H246" s="365">
        <v>1959</v>
      </c>
      <c r="I246" s="496">
        <v>1</v>
      </c>
      <c r="J246" s="365" t="s">
        <v>214</v>
      </c>
      <c r="K246" s="365" t="s">
        <v>67</v>
      </c>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c r="AM246" s="78"/>
      <c r="AN246" s="78"/>
    </row>
    <row r="247" spans="1:40" s="139" customFormat="1" ht="15" customHeight="1">
      <c r="A247" s="365" t="s">
        <v>0</v>
      </c>
      <c r="B247" s="496" t="s">
        <v>247</v>
      </c>
      <c r="C247" s="496" t="s">
        <v>298</v>
      </c>
      <c r="D247" s="365" t="s">
        <v>582</v>
      </c>
      <c r="E247" s="494">
        <v>162.13999999999999</v>
      </c>
      <c r="F247" s="494">
        <v>162.13999999999999</v>
      </c>
      <c r="G247" s="494">
        <f>Tableau1[[#This Row],[Gross capacity (MW)]]*Tableau1[[#This Row],[EDF Stake (%)]]</f>
        <v>162.13999999999999</v>
      </c>
      <c r="H247" s="365">
        <v>1932</v>
      </c>
      <c r="I247" s="496">
        <v>1</v>
      </c>
      <c r="J247" s="365" t="s">
        <v>214</v>
      </c>
      <c r="K247" s="365" t="s">
        <v>67</v>
      </c>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c r="AM247" s="78"/>
      <c r="AN247" s="78"/>
    </row>
    <row r="248" spans="1:40" s="139" customFormat="1" ht="15" customHeight="1">
      <c r="A248" s="365" t="s">
        <v>0</v>
      </c>
      <c r="B248" s="496" t="s">
        <v>247</v>
      </c>
      <c r="C248" s="496" t="s">
        <v>299</v>
      </c>
      <c r="D248" s="365" t="s">
        <v>582</v>
      </c>
      <c r="E248" s="494">
        <v>92.8</v>
      </c>
      <c r="F248" s="494">
        <v>92.8</v>
      </c>
      <c r="G248" s="494">
        <f>Tableau1[[#This Row],[EDF Stake (%)]]*Tableau1[[#This Row],[Gross capacity (MW)]]</f>
        <v>92.8</v>
      </c>
      <c r="H248" s="365">
        <v>1960</v>
      </c>
      <c r="I248" s="496">
        <v>1</v>
      </c>
      <c r="J248" s="365" t="s">
        <v>214</v>
      </c>
      <c r="K248" s="365" t="s">
        <v>67</v>
      </c>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c r="AM248" s="78"/>
      <c r="AN248" s="78"/>
    </row>
    <row r="249" spans="1:40" s="139" customFormat="1" ht="15" customHeight="1">
      <c r="A249" s="365" t="s">
        <v>0</v>
      </c>
      <c r="B249" s="496" t="s">
        <v>247</v>
      </c>
      <c r="C249" s="496" t="s">
        <v>300</v>
      </c>
      <c r="D249" s="365" t="s">
        <v>582</v>
      </c>
      <c r="E249" s="494">
        <v>600</v>
      </c>
      <c r="F249" s="494">
        <v>600</v>
      </c>
      <c r="G249" s="494">
        <f>Tableau1[[#This Row],[Gross capacity (MW)]]*Tableau1[[#This Row],[EDF Stake (%)]]</f>
        <v>600</v>
      </c>
      <c r="H249" s="365">
        <v>1960</v>
      </c>
      <c r="I249" s="496">
        <v>1</v>
      </c>
      <c r="J249" s="365" t="s">
        <v>214</v>
      </c>
      <c r="K249" s="365" t="s">
        <v>67</v>
      </c>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c r="AM249" s="78"/>
      <c r="AN249" s="78"/>
    </row>
    <row r="250" spans="1:40" s="139" customFormat="1" ht="15" customHeight="1">
      <c r="A250" s="365" t="s">
        <v>0</v>
      </c>
      <c r="B250" s="496" t="s">
        <v>247</v>
      </c>
      <c r="C250" s="496" t="s">
        <v>301</v>
      </c>
      <c r="D250" s="365" t="s">
        <v>582</v>
      </c>
      <c r="E250" s="494">
        <v>384</v>
      </c>
      <c r="F250" s="494">
        <v>384</v>
      </c>
      <c r="G250" s="494">
        <f>Tableau1[[#This Row],[EDF Stake (%)]]*Tableau1[[#This Row],[Gross capacity (MW)]]</f>
        <v>384</v>
      </c>
      <c r="H250" s="365">
        <v>1975</v>
      </c>
      <c r="I250" s="496">
        <v>1</v>
      </c>
      <c r="J250" s="365" t="s">
        <v>214</v>
      </c>
      <c r="K250" s="365" t="s">
        <v>67</v>
      </c>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c r="AM250" s="78"/>
      <c r="AN250" s="78"/>
    </row>
    <row r="251" spans="1:40" s="139" customFormat="1" ht="15" customHeight="1">
      <c r="A251" s="365" t="s">
        <v>0</v>
      </c>
      <c r="B251" s="496" t="s">
        <v>247</v>
      </c>
      <c r="C251" s="496" t="s">
        <v>302</v>
      </c>
      <c r="D251" s="365" t="s">
        <v>582</v>
      </c>
      <c r="E251" s="494">
        <v>150</v>
      </c>
      <c r="F251" s="494">
        <v>150</v>
      </c>
      <c r="G251" s="494">
        <f>Tableau1[[#This Row],[Gross capacity (MW)]]*Tableau1[[#This Row],[EDF Stake (%)]]</f>
        <v>150</v>
      </c>
      <c r="H251" s="365">
        <v>1973</v>
      </c>
      <c r="I251" s="496">
        <v>1</v>
      </c>
      <c r="J251" s="365" t="s">
        <v>214</v>
      </c>
      <c r="K251" s="365" t="s">
        <v>67</v>
      </c>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c r="AM251" s="78"/>
      <c r="AN251" s="78"/>
    </row>
    <row r="252" spans="1:40" s="139" customFormat="1" ht="15" customHeight="1">
      <c r="A252" s="365" t="s">
        <v>0</v>
      </c>
      <c r="B252" s="496" t="s">
        <v>247</v>
      </c>
      <c r="C252" s="496" t="s">
        <v>760</v>
      </c>
      <c r="D252" s="365" t="s">
        <v>582</v>
      </c>
      <c r="E252" s="494">
        <v>360</v>
      </c>
      <c r="F252" s="494">
        <v>360</v>
      </c>
      <c r="G252" s="494">
        <f>Tableau1[[#This Row],[EDF Stake (%)]]*Tableau1[[#This Row],[Gross capacity (MW)]]</f>
        <v>360</v>
      </c>
      <c r="H252" s="365">
        <v>1945</v>
      </c>
      <c r="I252" s="496">
        <v>1</v>
      </c>
      <c r="J252" s="365" t="s">
        <v>214</v>
      </c>
      <c r="K252" s="365" t="s">
        <v>67</v>
      </c>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c r="AM252" s="78"/>
      <c r="AN252" s="78"/>
    </row>
    <row r="253" spans="1:40" s="139" customFormat="1" ht="15" customHeight="1">
      <c r="A253" s="365" t="s">
        <v>0</v>
      </c>
      <c r="B253" s="496" t="s">
        <v>247</v>
      </c>
      <c r="C253" s="496" t="s">
        <v>303</v>
      </c>
      <c r="D253" s="365" t="s">
        <v>582</v>
      </c>
      <c r="E253" s="494">
        <v>95.7</v>
      </c>
      <c r="F253" s="494">
        <v>95.7</v>
      </c>
      <c r="G253" s="494">
        <f>Tableau1[[#This Row],[Gross capacity (MW)]]*Tableau1[[#This Row],[EDF Stake (%)]]</f>
        <v>95.7</v>
      </c>
      <c r="H253" s="365">
        <v>1967</v>
      </c>
      <c r="I253" s="496">
        <v>1</v>
      </c>
      <c r="J253" s="365" t="s">
        <v>214</v>
      </c>
      <c r="K253" s="365" t="s">
        <v>67</v>
      </c>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c r="AM253" s="78"/>
      <c r="AN253" s="78"/>
    </row>
    <row r="254" spans="1:40" s="139" customFormat="1" ht="15" customHeight="1">
      <c r="A254" s="365" t="s">
        <v>0</v>
      </c>
      <c r="B254" s="496" t="s">
        <v>247</v>
      </c>
      <c r="C254" s="496" t="s">
        <v>304</v>
      </c>
      <c r="D254" s="365" t="s">
        <v>582</v>
      </c>
      <c r="E254" s="494">
        <v>293</v>
      </c>
      <c r="F254" s="494">
        <v>293</v>
      </c>
      <c r="G254" s="494">
        <f>Tableau1[[#This Row],[EDF Stake (%)]]*Tableau1[[#This Row],[Gross capacity (MW)]]</f>
        <v>293</v>
      </c>
      <c r="H254" s="365">
        <v>1951</v>
      </c>
      <c r="I254" s="496">
        <v>1</v>
      </c>
      <c r="J254" s="365" t="s">
        <v>214</v>
      </c>
      <c r="K254" s="365" t="s">
        <v>67</v>
      </c>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c r="AM254" s="78"/>
      <c r="AN254" s="78"/>
    </row>
    <row r="255" spans="1:40" s="139" customFormat="1" ht="15" customHeight="1">
      <c r="A255" s="365" t="s">
        <v>0</v>
      </c>
      <c r="B255" s="496" t="s">
        <v>247</v>
      </c>
      <c r="C255" s="496" t="s">
        <v>305</v>
      </c>
      <c r="D255" s="365" t="s">
        <v>582</v>
      </c>
      <c r="E255" s="494">
        <v>485</v>
      </c>
      <c r="F255" s="494">
        <v>485</v>
      </c>
      <c r="G255" s="494">
        <f>Tableau1[[#This Row],[Gross capacity (MW)]]*Tableau1[[#This Row],[EDF Stake (%)]]</f>
        <v>485</v>
      </c>
      <c r="H255" s="365">
        <v>1979</v>
      </c>
      <c r="I255" s="496">
        <v>1</v>
      </c>
      <c r="J255" s="365" t="s">
        <v>214</v>
      </c>
      <c r="K255" s="365" t="s">
        <v>67</v>
      </c>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row>
    <row r="256" spans="1:40" s="139" customFormat="1" ht="15" customHeight="1">
      <c r="A256" s="365" t="s">
        <v>0</v>
      </c>
      <c r="B256" s="496" t="s">
        <v>247</v>
      </c>
      <c r="C256" s="496" t="s">
        <v>306</v>
      </c>
      <c r="D256" s="365" t="s">
        <v>582</v>
      </c>
      <c r="E256" s="494">
        <v>446.94</v>
      </c>
      <c r="F256" s="494">
        <v>446.94</v>
      </c>
      <c r="G256" s="494">
        <f>Tableau1[[#This Row],[EDF Stake (%)]]*Tableau1[[#This Row],[Gross capacity (MW)]]</f>
        <v>446.94</v>
      </c>
      <c r="H256" s="365">
        <v>1952</v>
      </c>
      <c r="I256" s="496">
        <v>1</v>
      </c>
      <c r="J256" s="365" t="s">
        <v>214</v>
      </c>
      <c r="K256" s="365" t="s">
        <v>67</v>
      </c>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c r="AM256" s="78"/>
      <c r="AN256" s="78"/>
    </row>
    <row r="257" spans="1:40" s="139" customFormat="1" ht="15" customHeight="1">
      <c r="A257" s="365" t="s">
        <v>0</v>
      </c>
      <c r="B257" s="496" t="s">
        <v>247</v>
      </c>
      <c r="C257" s="496" t="s">
        <v>307</v>
      </c>
      <c r="D257" s="365" t="s">
        <v>582</v>
      </c>
      <c r="E257" s="494">
        <v>76.5</v>
      </c>
      <c r="F257" s="494">
        <v>76.5</v>
      </c>
      <c r="G257" s="494">
        <f>Tableau1[[#This Row],[Gross capacity (MW)]]*Tableau1[[#This Row],[EDF Stake (%)]]</f>
        <v>76.5</v>
      </c>
      <c r="H257" s="365">
        <v>1935</v>
      </c>
      <c r="I257" s="496">
        <v>1</v>
      </c>
      <c r="J257" s="365" t="s">
        <v>214</v>
      </c>
      <c r="K257" s="365" t="s">
        <v>67</v>
      </c>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row>
    <row r="258" spans="1:40" s="139" customFormat="1" ht="15" customHeight="1">
      <c r="A258" s="365" t="s">
        <v>0</v>
      </c>
      <c r="B258" s="496" t="s">
        <v>247</v>
      </c>
      <c r="C258" s="496" t="s">
        <v>308</v>
      </c>
      <c r="D258" s="365" t="s">
        <v>582</v>
      </c>
      <c r="E258" s="494">
        <v>96</v>
      </c>
      <c r="F258" s="494">
        <v>96</v>
      </c>
      <c r="G258" s="494">
        <f>Tableau1[[#This Row],[EDF Stake (%)]]*Tableau1[[#This Row],[Gross capacity (MW)]]</f>
        <v>96</v>
      </c>
      <c r="H258" s="365">
        <v>1952</v>
      </c>
      <c r="I258" s="496">
        <v>1</v>
      </c>
      <c r="J258" s="365" t="s">
        <v>214</v>
      </c>
      <c r="K258" s="365" t="s">
        <v>67</v>
      </c>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row>
    <row r="259" spans="1:40" s="139" customFormat="1" ht="15" customHeight="1">
      <c r="A259" s="365" t="s">
        <v>0</v>
      </c>
      <c r="B259" s="496" t="s">
        <v>247</v>
      </c>
      <c r="C259" s="496" t="s">
        <v>309</v>
      </c>
      <c r="D259" s="365" t="s">
        <v>582</v>
      </c>
      <c r="E259" s="494">
        <v>74.569999999999993</v>
      </c>
      <c r="F259" s="494">
        <v>74.569999999999993</v>
      </c>
      <c r="G259" s="494">
        <f>Tableau1[[#This Row],[Gross capacity (MW)]]*Tableau1[[#This Row],[EDF Stake (%)]]</f>
        <v>74.569999999999993</v>
      </c>
      <c r="H259" s="365">
        <v>1927</v>
      </c>
      <c r="I259" s="496">
        <v>1</v>
      </c>
      <c r="J259" s="365" t="s">
        <v>214</v>
      </c>
      <c r="K259" s="365" t="s">
        <v>67</v>
      </c>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c r="AM259" s="78"/>
      <c r="AN259" s="78"/>
    </row>
    <row r="260" spans="1:40" s="139" customFormat="1" ht="15" customHeight="1">
      <c r="A260" s="365" t="s">
        <v>0</v>
      </c>
      <c r="B260" s="496" t="s">
        <v>247</v>
      </c>
      <c r="C260" s="496" t="s">
        <v>310</v>
      </c>
      <c r="D260" s="365" t="s">
        <v>582</v>
      </c>
      <c r="E260" s="494">
        <v>297</v>
      </c>
      <c r="F260" s="494">
        <v>297</v>
      </c>
      <c r="G260" s="494">
        <f>Tableau1[[#This Row],[EDF Stake (%)]]*Tableau1[[#This Row],[Gross capacity (MW)]]</f>
        <v>297</v>
      </c>
      <c r="H260" s="365">
        <v>1953</v>
      </c>
      <c r="I260" s="496">
        <v>1</v>
      </c>
      <c r="J260" s="365" t="s">
        <v>214</v>
      </c>
      <c r="K260" s="365" t="s">
        <v>67</v>
      </c>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c r="AM260" s="78"/>
      <c r="AN260" s="78"/>
    </row>
    <row r="261" spans="1:40" s="139" customFormat="1" ht="15" customHeight="1">
      <c r="A261" s="365" t="s">
        <v>0</v>
      </c>
      <c r="B261" s="496" t="s">
        <v>247</v>
      </c>
      <c r="C261" s="496" t="s">
        <v>311</v>
      </c>
      <c r="D261" s="365" t="s">
        <v>582</v>
      </c>
      <c r="E261" s="494">
        <v>98.8</v>
      </c>
      <c r="F261" s="494">
        <v>98.8</v>
      </c>
      <c r="G261" s="494">
        <f>Tableau1[[#This Row],[Gross capacity (MW)]]*Tableau1[[#This Row],[EDF Stake (%)]]</f>
        <v>98.8</v>
      </c>
      <c r="H261" s="365">
        <v>1971</v>
      </c>
      <c r="I261" s="496">
        <v>1</v>
      </c>
      <c r="J261" s="365" t="s">
        <v>214</v>
      </c>
      <c r="K261" s="365" t="s">
        <v>67</v>
      </c>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row>
    <row r="262" spans="1:40" s="139" customFormat="1" ht="15" customHeight="1">
      <c r="A262" s="365" t="s">
        <v>0</v>
      </c>
      <c r="B262" s="496" t="s">
        <v>247</v>
      </c>
      <c r="C262" s="496" t="s">
        <v>312</v>
      </c>
      <c r="D262" s="365" t="s">
        <v>582</v>
      </c>
      <c r="E262" s="494">
        <v>156.18</v>
      </c>
      <c r="F262" s="494">
        <v>156.18</v>
      </c>
      <c r="G262" s="494">
        <f>Tableau1[[#This Row],[EDF Stake (%)]]*Tableau1[[#This Row],[Gross capacity (MW)]]</f>
        <v>156.18</v>
      </c>
      <c r="H262" s="365">
        <v>1961</v>
      </c>
      <c r="I262" s="496">
        <v>1</v>
      </c>
      <c r="J262" s="365" t="s">
        <v>214</v>
      </c>
      <c r="K262" s="365" t="s">
        <v>67</v>
      </c>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row>
    <row r="263" spans="1:40" s="139" customFormat="1" ht="15" customHeight="1">
      <c r="A263" s="365" t="s">
        <v>0</v>
      </c>
      <c r="B263" s="496" t="s">
        <v>247</v>
      </c>
      <c r="C263" s="496" t="s">
        <v>893</v>
      </c>
      <c r="D263" s="365" t="s">
        <v>66</v>
      </c>
      <c r="E263" s="494">
        <v>465</v>
      </c>
      <c r="F263" s="494">
        <v>465</v>
      </c>
      <c r="G263" s="494">
        <f>Tableau1[[#This Row],[Gross capacity (MW)]]*Tableau1[[#This Row],[EDF Stake (%)]]</f>
        <v>465</v>
      </c>
      <c r="H263" s="365">
        <v>2012</v>
      </c>
      <c r="I263" s="496">
        <v>1</v>
      </c>
      <c r="J263" s="365" t="s">
        <v>214</v>
      </c>
      <c r="K263" s="365" t="s">
        <v>67</v>
      </c>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c r="AM263" s="78"/>
      <c r="AN263" s="78"/>
    </row>
    <row r="264" spans="1:40" s="139" customFormat="1" ht="15" customHeight="1">
      <c r="A264" s="365" t="s">
        <v>0</v>
      </c>
      <c r="B264" s="496" t="s">
        <v>247</v>
      </c>
      <c r="C264" s="496" t="s">
        <v>894</v>
      </c>
      <c r="D264" s="365" t="s">
        <v>66</v>
      </c>
      <c r="E264" s="494">
        <v>465</v>
      </c>
      <c r="F264" s="494">
        <v>465</v>
      </c>
      <c r="G264" s="494">
        <f>Tableau1[[#This Row],[EDF Stake (%)]]*Tableau1[[#This Row],[Gross capacity (MW)]]</f>
        <v>465</v>
      </c>
      <c r="H264" s="365">
        <v>2013</v>
      </c>
      <c r="I264" s="496">
        <v>1</v>
      </c>
      <c r="J264" s="365" t="s">
        <v>214</v>
      </c>
      <c r="K264" s="365" t="s">
        <v>67</v>
      </c>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c r="AM264" s="78"/>
      <c r="AN264" s="78"/>
    </row>
    <row r="265" spans="1:40" s="139" customFormat="1" ht="15" customHeight="1">
      <c r="A265" s="365" t="s">
        <v>0</v>
      </c>
      <c r="B265" s="496" t="s">
        <v>247</v>
      </c>
      <c r="C265" s="496" t="s">
        <v>313</v>
      </c>
      <c r="D265" s="365" t="s">
        <v>582</v>
      </c>
      <c r="E265" s="494">
        <v>95</v>
      </c>
      <c r="F265" s="494">
        <v>95</v>
      </c>
      <c r="G265" s="494">
        <f>Tableau1[[#This Row],[Gross capacity (MW)]]*Tableau1[[#This Row],[EDF Stake (%)]]</f>
        <v>95</v>
      </c>
      <c r="H265" s="365">
        <v>1966</v>
      </c>
      <c r="I265" s="496">
        <v>1</v>
      </c>
      <c r="J265" s="365" t="s">
        <v>214</v>
      </c>
      <c r="K265" s="365" t="s">
        <v>67</v>
      </c>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row>
    <row r="266" spans="1:40" s="139" customFormat="1" ht="15" customHeight="1">
      <c r="A266" s="365" t="s">
        <v>0</v>
      </c>
      <c r="B266" s="496" t="s">
        <v>247</v>
      </c>
      <c r="C266" s="496" t="s">
        <v>565</v>
      </c>
      <c r="D266" s="365" t="s">
        <v>581</v>
      </c>
      <c r="E266" s="494">
        <v>185</v>
      </c>
      <c r="F266" s="494">
        <v>185</v>
      </c>
      <c r="G266" s="494">
        <f>Tableau1[[#This Row],[EDF Stake (%)]]*Tableau1[[#This Row],[Gross capacity (MW)]]</f>
        <v>185</v>
      </c>
      <c r="H266" s="365">
        <v>2010</v>
      </c>
      <c r="I266" s="496">
        <v>1</v>
      </c>
      <c r="J266" s="365" t="s">
        <v>214</v>
      </c>
      <c r="K266" s="365" t="s">
        <v>67</v>
      </c>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row>
    <row r="267" spans="1:40" s="139" customFormat="1" ht="15" customHeight="1">
      <c r="A267" s="365" t="s">
        <v>0</v>
      </c>
      <c r="B267" s="496" t="s">
        <v>247</v>
      </c>
      <c r="C267" s="496" t="s">
        <v>566</v>
      </c>
      <c r="D267" s="365" t="s">
        <v>581</v>
      </c>
      <c r="E267" s="494">
        <v>185</v>
      </c>
      <c r="F267" s="494">
        <v>185</v>
      </c>
      <c r="G267" s="494">
        <f>Tableau1[[#This Row],[Gross capacity (MW)]]*Tableau1[[#This Row],[EDF Stake (%)]]</f>
        <v>185</v>
      </c>
      <c r="H267" s="365">
        <v>2010</v>
      </c>
      <c r="I267" s="496">
        <v>1</v>
      </c>
      <c r="J267" s="365" t="s">
        <v>214</v>
      </c>
      <c r="K267" s="365" t="s">
        <v>67</v>
      </c>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c r="AM267" s="78"/>
      <c r="AN267" s="78"/>
    </row>
    <row r="268" spans="1:40" s="139" customFormat="1" ht="15" customHeight="1">
      <c r="A268" s="365" t="s">
        <v>0</v>
      </c>
      <c r="B268" s="496" t="s">
        <v>247</v>
      </c>
      <c r="C268" s="496" t="s">
        <v>314</v>
      </c>
      <c r="D268" s="365" t="s">
        <v>582</v>
      </c>
      <c r="E268" s="494">
        <v>366</v>
      </c>
      <c r="F268" s="494">
        <v>366</v>
      </c>
      <c r="G268" s="494">
        <f>Tableau1[[#This Row],[EDF Stake (%)]]*Tableau1[[#This Row],[Gross capacity (MW)]]</f>
        <v>366</v>
      </c>
      <c r="H268" s="365">
        <v>1962</v>
      </c>
      <c r="I268" s="496">
        <v>1</v>
      </c>
      <c r="J268" s="365" t="s">
        <v>214</v>
      </c>
      <c r="K268" s="365" t="s">
        <v>67</v>
      </c>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c r="AM268" s="78"/>
      <c r="AN268" s="78"/>
    </row>
    <row r="269" spans="1:40" s="139" customFormat="1" ht="15" customHeight="1">
      <c r="A269" s="365" t="s">
        <v>0</v>
      </c>
      <c r="B269" s="496" t="s">
        <v>247</v>
      </c>
      <c r="C269" s="496" t="s">
        <v>315</v>
      </c>
      <c r="D269" s="365" t="s">
        <v>582</v>
      </c>
      <c r="E269" s="494">
        <v>910</v>
      </c>
      <c r="F269" s="494">
        <v>910</v>
      </c>
      <c r="G269" s="494">
        <f>Tableau1[[#This Row],[Gross capacity (MW)]]*Tableau1[[#This Row],[EDF Stake (%)]]</f>
        <v>910</v>
      </c>
      <c r="H269" s="365">
        <v>1982</v>
      </c>
      <c r="I269" s="496">
        <v>1</v>
      </c>
      <c r="J269" s="365" t="s">
        <v>214</v>
      </c>
      <c r="K269" s="365" t="s">
        <v>67</v>
      </c>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c r="AM269" s="78"/>
      <c r="AN269" s="78"/>
    </row>
    <row r="270" spans="1:40" s="139" customFormat="1" ht="15" customHeight="1">
      <c r="A270" s="365" t="s">
        <v>0</v>
      </c>
      <c r="B270" s="496" t="s">
        <v>247</v>
      </c>
      <c r="C270" s="496" t="s">
        <v>316</v>
      </c>
      <c r="D270" s="365" t="s">
        <v>582</v>
      </c>
      <c r="E270" s="494">
        <v>131.80000000000001</v>
      </c>
      <c r="F270" s="494">
        <v>131.80000000000001</v>
      </c>
      <c r="G270" s="494">
        <f>Tableau1[[#This Row],[EDF Stake (%)]]*Tableau1[[#This Row],[Gross capacity (MW)]]</f>
        <v>131.80000000000001</v>
      </c>
      <c r="H270" s="365">
        <v>1954</v>
      </c>
      <c r="I270" s="496">
        <v>1</v>
      </c>
      <c r="J270" s="365" t="s">
        <v>214</v>
      </c>
      <c r="K270" s="365" t="s">
        <v>67</v>
      </c>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c r="AM270" s="78"/>
      <c r="AN270" s="78"/>
    </row>
    <row r="271" spans="1:40" s="139" customFormat="1" ht="15" customHeight="1">
      <c r="A271" s="365" t="s">
        <v>0</v>
      </c>
      <c r="B271" s="365" t="s">
        <v>27</v>
      </c>
      <c r="C271" s="365" t="s">
        <v>234</v>
      </c>
      <c r="D271" s="365" t="s">
        <v>581</v>
      </c>
      <c r="E271" s="637">
        <v>1014.86</v>
      </c>
      <c r="F271" s="637">
        <v>1014.86</v>
      </c>
      <c r="G271" s="494">
        <f>Tableau1[[#This Row],[Gross capacity (MW)]]*Tableau1[[#This Row],[EDF Stake (%)]]</f>
        <v>1014.86</v>
      </c>
      <c r="H271" s="365" t="s">
        <v>234</v>
      </c>
      <c r="I271" s="638">
        <v>1</v>
      </c>
      <c r="J271" s="365" t="s">
        <v>214</v>
      </c>
      <c r="K271" s="365" t="s">
        <v>27</v>
      </c>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c r="AM271" s="78"/>
      <c r="AN271" s="78"/>
    </row>
    <row r="272" spans="1:40" s="139" customFormat="1" ht="15" customHeight="1">
      <c r="A272" s="365" t="s">
        <v>0</v>
      </c>
      <c r="B272" s="365" t="s">
        <v>27</v>
      </c>
      <c r="C272" s="365" t="s">
        <v>234</v>
      </c>
      <c r="D272" s="365" t="s">
        <v>585</v>
      </c>
      <c r="E272" s="637">
        <v>604.9</v>
      </c>
      <c r="F272" s="637">
        <v>604.9</v>
      </c>
      <c r="G272" s="494">
        <f>Tableau1[[#This Row],[EDF Stake (%)]]*Tableau1[[#This Row],[Gross capacity (MW)]]</f>
        <v>604.9</v>
      </c>
      <c r="H272" s="365" t="s">
        <v>234</v>
      </c>
      <c r="I272" s="638">
        <v>1</v>
      </c>
      <c r="J272" s="365" t="s">
        <v>214</v>
      </c>
      <c r="K272" s="365" t="s">
        <v>27</v>
      </c>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c r="AM272" s="78"/>
      <c r="AN272" s="78"/>
    </row>
    <row r="273" spans="1:40" s="139" customFormat="1" ht="15" customHeight="1">
      <c r="A273" s="365" t="s">
        <v>0</v>
      </c>
      <c r="B273" s="365" t="s">
        <v>71</v>
      </c>
      <c r="C273" s="496" t="s">
        <v>234</v>
      </c>
      <c r="D273" s="365" t="s">
        <v>84</v>
      </c>
      <c r="E273" s="494">
        <v>1808</v>
      </c>
      <c r="F273" s="494">
        <v>1425</v>
      </c>
      <c r="G273" s="494">
        <v>1637</v>
      </c>
      <c r="H273" s="365" t="s">
        <v>895</v>
      </c>
      <c r="I273" s="496" t="s">
        <v>234</v>
      </c>
      <c r="J273" s="365" t="s">
        <v>214</v>
      </c>
      <c r="K273" s="365" t="s">
        <v>71</v>
      </c>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c r="AM273" s="78"/>
      <c r="AN273" s="78"/>
    </row>
    <row r="274" spans="1:40" s="139" customFormat="1" ht="15" customHeight="1">
      <c r="A274" s="365" t="s">
        <v>0</v>
      </c>
      <c r="B274" s="365" t="s">
        <v>27</v>
      </c>
      <c r="C274" s="365" t="s">
        <v>234</v>
      </c>
      <c r="D274" s="365" t="s">
        <v>586</v>
      </c>
      <c r="E274" s="637">
        <v>177.82</v>
      </c>
      <c r="F274" s="637">
        <v>177.82</v>
      </c>
      <c r="G274" s="494">
        <f>Tableau1[[#This Row],[EDF Stake (%)]]*Tableau1[[#This Row],[Gross capacity (MW)]]</f>
        <v>177.82</v>
      </c>
      <c r="H274" s="365" t="s">
        <v>234</v>
      </c>
      <c r="I274" s="638">
        <v>1</v>
      </c>
      <c r="J274" s="365" t="s">
        <v>214</v>
      </c>
      <c r="K274" s="365" t="s">
        <v>27</v>
      </c>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c r="AM274" s="78"/>
      <c r="AN274" s="78"/>
    </row>
    <row r="275" spans="1:40" s="139" customFormat="1" ht="15" customHeight="1">
      <c r="A275" s="365" t="s">
        <v>0</v>
      </c>
      <c r="B275" s="365" t="s">
        <v>71</v>
      </c>
      <c r="C275" s="496" t="s">
        <v>234</v>
      </c>
      <c r="D275" s="365" t="s">
        <v>98</v>
      </c>
      <c r="E275" s="494">
        <v>378</v>
      </c>
      <c r="F275" s="494">
        <v>263</v>
      </c>
      <c r="G275" s="494">
        <v>320</v>
      </c>
      <c r="H275" s="365" t="s">
        <v>895</v>
      </c>
      <c r="I275" s="496" t="s">
        <v>234</v>
      </c>
      <c r="J275" s="365" t="s">
        <v>214</v>
      </c>
      <c r="K275" s="365" t="s">
        <v>71</v>
      </c>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row>
    <row r="276" spans="1:40" s="139" customFormat="1" ht="15" customHeight="1">
      <c r="A276" s="365" t="s">
        <v>0</v>
      </c>
      <c r="B276" s="365" t="s">
        <v>27</v>
      </c>
      <c r="C276" s="365" t="s">
        <v>234</v>
      </c>
      <c r="D276" s="365" t="s">
        <v>98</v>
      </c>
      <c r="E276" s="637">
        <v>6.56</v>
      </c>
      <c r="F276" s="637">
        <v>6.56</v>
      </c>
      <c r="G276" s="494">
        <f>Tableau1[[#This Row],[EDF Stake (%)]]*Tableau1[[#This Row],[Gross capacity (MW)]]</f>
        <v>6.56</v>
      </c>
      <c r="H276" s="365" t="s">
        <v>234</v>
      </c>
      <c r="I276" s="638">
        <v>1</v>
      </c>
      <c r="J276" s="365" t="s">
        <v>214</v>
      </c>
      <c r="K276" s="365" t="s">
        <v>27</v>
      </c>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c r="AM276" s="78"/>
      <c r="AN276" s="78"/>
    </row>
    <row r="277" spans="1:40" s="139" customFormat="1" ht="15" customHeight="1">
      <c r="A277" s="365" t="s">
        <v>0</v>
      </c>
      <c r="B277" s="496" t="s">
        <v>247</v>
      </c>
      <c r="C277" s="496" t="s">
        <v>61</v>
      </c>
      <c r="D277" s="365" t="s">
        <v>84</v>
      </c>
      <c r="E277" s="494">
        <v>12</v>
      </c>
      <c r="F277" s="494">
        <v>12</v>
      </c>
      <c r="G277" s="494">
        <f>Tableau1[[#This Row],[Gross capacity (MW)]]*Tableau1[[#This Row],[EDF Stake (%)]]</f>
        <v>12</v>
      </c>
      <c r="H277" s="365" t="s">
        <v>61</v>
      </c>
      <c r="I277" s="496">
        <v>1</v>
      </c>
      <c r="J277" s="365" t="s">
        <v>214</v>
      </c>
      <c r="K277" s="365" t="s">
        <v>67</v>
      </c>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c r="AM277" s="78"/>
      <c r="AN277" s="78"/>
    </row>
    <row r="278" spans="1:40" s="139" customFormat="1" ht="15" customHeight="1">
      <c r="A278" s="365" t="s">
        <v>0</v>
      </c>
      <c r="B278" s="496" t="s">
        <v>247</v>
      </c>
      <c r="C278" s="496" t="s">
        <v>317</v>
      </c>
      <c r="D278" s="365" t="s">
        <v>582</v>
      </c>
      <c r="E278" s="494">
        <v>54</v>
      </c>
      <c r="F278" s="494">
        <v>54</v>
      </c>
      <c r="G278" s="494">
        <f>Tableau1[[#This Row],[EDF Stake (%)]]*Tableau1[[#This Row],[Gross capacity (MW)]]</f>
        <v>54</v>
      </c>
      <c r="H278" s="365">
        <v>1953</v>
      </c>
      <c r="I278" s="496">
        <v>1</v>
      </c>
      <c r="J278" s="365" t="s">
        <v>214</v>
      </c>
      <c r="K278" s="365" t="s">
        <v>67</v>
      </c>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c r="AL278" s="78"/>
      <c r="AM278" s="78"/>
      <c r="AN278" s="78"/>
    </row>
    <row r="279" spans="1:40" s="139" customFormat="1" ht="15" customHeight="1">
      <c r="A279" s="365" t="s">
        <v>0</v>
      </c>
      <c r="B279" s="496" t="s">
        <v>247</v>
      </c>
      <c r="C279" s="496" t="s">
        <v>540</v>
      </c>
      <c r="D279" s="365" t="s">
        <v>64</v>
      </c>
      <c r="E279" s="494">
        <v>1310</v>
      </c>
      <c r="F279" s="494">
        <v>1310</v>
      </c>
      <c r="G279" s="494">
        <f>Tableau1[[#This Row],[Gross capacity (MW)]]*Tableau1[[#This Row],[EDF Stake (%)]]</f>
        <v>1310</v>
      </c>
      <c r="H279" s="365">
        <v>1988</v>
      </c>
      <c r="I279" s="496">
        <v>1</v>
      </c>
      <c r="J279" s="365" t="s">
        <v>214</v>
      </c>
      <c r="K279" s="365" t="s">
        <v>67</v>
      </c>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c r="AM279" s="78"/>
      <c r="AN279" s="78"/>
    </row>
    <row r="280" spans="1:40" s="139" customFormat="1" ht="15" customHeight="1">
      <c r="A280" s="365" t="s">
        <v>0</v>
      </c>
      <c r="B280" s="496" t="s">
        <v>247</v>
      </c>
      <c r="C280" s="496" t="s">
        <v>541</v>
      </c>
      <c r="D280" s="365" t="s">
        <v>64</v>
      </c>
      <c r="E280" s="494">
        <v>1310</v>
      </c>
      <c r="F280" s="494">
        <v>1310</v>
      </c>
      <c r="G280" s="494">
        <f>Tableau1[[#This Row],[EDF Stake (%)]]*Tableau1[[#This Row],[Gross capacity (MW)]]</f>
        <v>1310</v>
      </c>
      <c r="H280" s="365">
        <v>1989</v>
      </c>
      <c r="I280" s="496">
        <v>1</v>
      </c>
      <c r="J280" s="365" t="s">
        <v>214</v>
      </c>
      <c r="K280" s="365" t="s">
        <v>67</v>
      </c>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c r="AM280" s="78"/>
      <c r="AN280" s="78"/>
    </row>
    <row r="281" spans="1:40" s="139" customFormat="1" ht="15" customHeight="1">
      <c r="A281" s="365" t="s">
        <v>0</v>
      </c>
      <c r="B281" s="496" t="s">
        <v>247</v>
      </c>
      <c r="C281" s="496" t="s">
        <v>318</v>
      </c>
      <c r="D281" s="365" t="s">
        <v>582</v>
      </c>
      <c r="E281" s="494">
        <v>187.52</v>
      </c>
      <c r="F281" s="494">
        <v>187.52</v>
      </c>
      <c r="G281" s="494">
        <f>Tableau1[[#This Row],[Gross capacity (MW)]]*Tableau1[[#This Row],[EDF Stake (%)]]</f>
        <v>187.52</v>
      </c>
      <c r="H281" s="365">
        <v>1962</v>
      </c>
      <c r="I281" s="496">
        <v>1</v>
      </c>
      <c r="J281" s="365" t="s">
        <v>214</v>
      </c>
      <c r="K281" s="365" t="s">
        <v>67</v>
      </c>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c r="AM281" s="78"/>
      <c r="AN281" s="78"/>
    </row>
    <row r="282" spans="1:40" s="139" customFormat="1" ht="15" customHeight="1">
      <c r="A282" s="365" t="s">
        <v>0</v>
      </c>
      <c r="B282" s="496" t="s">
        <v>247</v>
      </c>
      <c r="C282" s="496" t="s">
        <v>319</v>
      </c>
      <c r="D282" s="365" t="s">
        <v>582</v>
      </c>
      <c r="E282" s="494">
        <v>71.680000000000007</v>
      </c>
      <c r="F282" s="494">
        <v>71.680000000000007</v>
      </c>
      <c r="G282" s="494">
        <f>Tableau1[[#This Row],[EDF Stake (%)]]*Tableau1[[#This Row],[Gross capacity (MW)]]</f>
        <v>71.680000000000007</v>
      </c>
      <c r="H282" s="365">
        <v>1970</v>
      </c>
      <c r="I282" s="496">
        <v>1</v>
      </c>
      <c r="J282" s="365" t="s">
        <v>214</v>
      </c>
      <c r="K282" s="365" t="s">
        <v>67</v>
      </c>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c r="AM282" s="78"/>
      <c r="AN282" s="78"/>
    </row>
    <row r="283" spans="1:40" s="139" customFormat="1" ht="15" customHeight="1">
      <c r="A283" s="365" t="s">
        <v>0</v>
      </c>
      <c r="B283" s="496" t="s">
        <v>247</v>
      </c>
      <c r="C283" s="496" t="s">
        <v>320</v>
      </c>
      <c r="D283" s="365" t="s">
        <v>582</v>
      </c>
      <c r="E283" s="494">
        <v>88.8</v>
      </c>
      <c r="F283" s="494">
        <v>88.8</v>
      </c>
      <c r="G283" s="494">
        <f>Tableau1[[#This Row],[Gross capacity (MW)]]*Tableau1[[#This Row],[EDF Stake (%)]]</f>
        <v>88.8</v>
      </c>
      <c r="H283" s="365">
        <v>1958</v>
      </c>
      <c r="I283" s="496">
        <v>1</v>
      </c>
      <c r="J283" s="365" t="s">
        <v>214</v>
      </c>
      <c r="K283" s="365" t="s">
        <v>67</v>
      </c>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c r="AM283" s="78"/>
      <c r="AN283" s="78"/>
    </row>
    <row r="284" spans="1:40" s="139" customFormat="1" ht="15" customHeight="1">
      <c r="A284" s="365" t="s">
        <v>0</v>
      </c>
      <c r="B284" s="496" t="s">
        <v>247</v>
      </c>
      <c r="C284" s="496" t="s">
        <v>321</v>
      </c>
      <c r="D284" s="365" t="s">
        <v>582</v>
      </c>
      <c r="E284" s="494">
        <v>156</v>
      </c>
      <c r="F284" s="494">
        <v>156</v>
      </c>
      <c r="G284" s="494">
        <f>Tableau1[[#This Row],[EDF Stake (%)]]*Tableau1[[#This Row],[Gross capacity (MW)]]</f>
        <v>156</v>
      </c>
      <c r="H284" s="365">
        <v>1952</v>
      </c>
      <c r="I284" s="496">
        <v>1</v>
      </c>
      <c r="J284" s="365" t="s">
        <v>214</v>
      </c>
      <c r="K284" s="365" t="s">
        <v>67</v>
      </c>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c r="AM284" s="78"/>
      <c r="AN284" s="78"/>
    </row>
    <row r="285" spans="1:40" s="139" customFormat="1" ht="15" customHeight="1">
      <c r="A285" s="365" t="s">
        <v>0</v>
      </c>
      <c r="B285" s="496" t="s">
        <v>247</v>
      </c>
      <c r="C285" s="496" t="s">
        <v>542</v>
      </c>
      <c r="D285" s="365" t="s">
        <v>64</v>
      </c>
      <c r="E285" s="494">
        <v>1330</v>
      </c>
      <c r="F285" s="494">
        <v>1330</v>
      </c>
      <c r="G285" s="494">
        <f>Tableau1[[#This Row],[Gross capacity (MW)]]*Tableau1[[#This Row],[EDF Stake (%)]]</f>
        <v>1330</v>
      </c>
      <c r="H285" s="365">
        <v>1985</v>
      </c>
      <c r="I285" s="496">
        <v>1</v>
      </c>
      <c r="J285" s="365" t="s">
        <v>214</v>
      </c>
      <c r="K285" s="365" t="s">
        <v>67</v>
      </c>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row>
    <row r="286" spans="1:40" s="139" customFormat="1" ht="15" customHeight="1">
      <c r="A286" s="365" t="s">
        <v>0</v>
      </c>
      <c r="B286" s="496" t="s">
        <v>247</v>
      </c>
      <c r="C286" s="496" t="s">
        <v>543</v>
      </c>
      <c r="D286" s="365" t="s">
        <v>64</v>
      </c>
      <c r="E286" s="494">
        <v>1330</v>
      </c>
      <c r="F286" s="494">
        <v>1330</v>
      </c>
      <c r="G286" s="494">
        <f>Tableau1[[#This Row],[EDF Stake (%)]]*Tableau1[[#This Row],[Gross capacity (MW)]]</f>
        <v>1330</v>
      </c>
      <c r="H286" s="365">
        <v>1985</v>
      </c>
      <c r="I286" s="496">
        <v>1</v>
      </c>
      <c r="J286" s="365" t="s">
        <v>214</v>
      </c>
      <c r="K286" s="365" t="s">
        <v>67</v>
      </c>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row>
    <row r="287" spans="1:40" s="139" customFormat="1" ht="15" customHeight="1">
      <c r="A287" s="365" t="s">
        <v>0</v>
      </c>
      <c r="B287" s="496" t="s">
        <v>247</v>
      </c>
      <c r="C287" s="496" t="s">
        <v>544</v>
      </c>
      <c r="D287" s="365" t="s">
        <v>64</v>
      </c>
      <c r="E287" s="494">
        <v>1330</v>
      </c>
      <c r="F287" s="494">
        <v>1330</v>
      </c>
      <c r="G287" s="494">
        <f>Tableau1[[#This Row],[Gross capacity (MW)]]*Tableau1[[#This Row],[EDF Stake (%)]]</f>
        <v>1330</v>
      </c>
      <c r="H287" s="365">
        <v>1986</v>
      </c>
      <c r="I287" s="496">
        <v>1</v>
      </c>
      <c r="J287" s="365" t="s">
        <v>214</v>
      </c>
      <c r="K287" s="365" t="s">
        <v>67</v>
      </c>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row>
    <row r="288" spans="1:40" s="139" customFormat="1" ht="15" customHeight="1">
      <c r="A288" s="365" t="s">
        <v>0</v>
      </c>
      <c r="B288" s="496" t="s">
        <v>247</v>
      </c>
      <c r="C288" s="496" t="s">
        <v>545</v>
      </c>
      <c r="D288" s="365" t="s">
        <v>64</v>
      </c>
      <c r="E288" s="494">
        <v>1330</v>
      </c>
      <c r="F288" s="494">
        <v>1330</v>
      </c>
      <c r="G288" s="494">
        <f>Tableau1[[#This Row],[EDF Stake (%)]]*Tableau1[[#This Row],[Gross capacity (MW)]]</f>
        <v>1330</v>
      </c>
      <c r="H288" s="365">
        <v>1986</v>
      </c>
      <c r="I288" s="496">
        <v>1</v>
      </c>
      <c r="J288" s="365" t="s">
        <v>214</v>
      </c>
      <c r="K288" s="365" t="s">
        <v>67</v>
      </c>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row>
    <row r="289" spans="1:40" s="139" customFormat="1" ht="15" customHeight="1">
      <c r="A289" s="365" t="s">
        <v>0</v>
      </c>
      <c r="B289" s="496" t="s">
        <v>247</v>
      </c>
      <c r="C289" s="496" t="s">
        <v>322</v>
      </c>
      <c r="D289" s="365" t="s">
        <v>582</v>
      </c>
      <c r="E289" s="494">
        <v>104</v>
      </c>
      <c r="F289" s="494">
        <v>104</v>
      </c>
      <c r="G289" s="494">
        <f>Tableau1[[#This Row],[Gross capacity (MW)]]*Tableau1[[#This Row],[EDF Stake (%)]]</f>
        <v>104</v>
      </c>
      <c r="H289" s="365">
        <v>1951</v>
      </c>
      <c r="I289" s="496">
        <v>1</v>
      </c>
      <c r="J289" s="365" t="s">
        <v>214</v>
      </c>
      <c r="K289" s="365" t="s">
        <v>67</v>
      </c>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row>
    <row r="290" spans="1:40" s="139" customFormat="1" ht="15" customHeight="1">
      <c r="A290" s="365" t="s">
        <v>0</v>
      </c>
      <c r="B290" s="496" t="s">
        <v>247</v>
      </c>
      <c r="C290" s="496" t="s">
        <v>546</v>
      </c>
      <c r="D290" s="365" t="s">
        <v>64</v>
      </c>
      <c r="E290" s="494">
        <v>1330</v>
      </c>
      <c r="F290" s="494">
        <v>1330</v>
      </c>
      <c r="G290" s="494">
        <f>Tableau1[[#This Row],[EDF Stake (%)]]*Tableau1[[#This Row],[Gross capacity (MW)]]</f>
        <v>1330</v>
      </c>
      <c r="H290" s="365">
        <v>1990</v>
      </c>
      <c r="I290" s="496">
        <v>1</v>
      </c>
      <c r="J290" s="365" t="s">
        <v>214</v>
      </c>
      <c r="K290" s="365" t="s">
        <v>67</v>
      </c>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c r="AM290" s="78"/>
      <c r="AN290" s="78"/>
    </row>
    <row r="291" spans="1:40" s="139" customFormat="1" ht="15" customHeight="1">
      <c r="A291" s="365" t="s">
        <v>0</v>
      </c>
      <c r="B291" s="496" t="s">
        <v>247</v>
      </c>
      <c r="C291" s="496" t="s">
        <v>547</v>
      </c>
      <c r="D291" s="365" t="s">
        <v>64</v>
      </c>
      <c r="E291" s="494">
        <v>1330</v>
      </c>
      <c r="F291" s="494">
        <v>1330</v>
      </c>
      <c r="G291" s="494">
        <f>Tableau1[[#This Row],[Gross capacity (MW)]]*Tableau1[[#This Row],[EDF Stake (%)]]</f>
        <v>1330</v>
      </c>
      <c r="H291" s="365">
        <v>1992</v>
      </c>
      <c r="I291" s="496">
        <v>1</v>
      </c>
      <c r="J291" s="365" t="s">
        <v>214</v>
      </c>
      <c r="K291" s="365" t="s">
        <v>67</v>
      </c>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c r="AL291" s="78"/>
      <c r="AM291" s="78"/>
      <c r="AN291" s="78"/>
    </row>
    <row r="292" spans="1:40" s="139" customFormat="1" ht="15" customHeight="1">
      <c r="A292" s="365" t="s">
        <v>0</v>
      </c>
      <c r="B292" s="496" t="s">
        <v>247</v>
      </c>
      <c r="C292" s="496" t="s">
        <v>323</v>
      </c>
      <c r="D292" s="365" t="s">
        <v>582</v>
      </c>
      <c r="E292" s="494">
        <v>60.5</v>
      </c>
      <c r="F292" s="494">
        <v>60.5</v>
      </c>
      <c r="G292" s="494">
        <f>Tableau1[[#This Row],[EDF Stake (%)]]*Tableau1[[#This Row],[Gross capacity (MW)]]</f>
        <v>60.5</v>
      </c>
      <c r="H292" s="365">
        <v>1951</v>
      </c>
      <c r="I292" s="496">
        <v>1</v>
      </c>
      <c r="J292" s="365" t="s">
        <v>214</v>
      </c>
      <c r="K292" s="365" t="s">
        <v>67</v>
      </c>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c r="AL292" s="78"/>
      <c r="AM292" s="78"/>
      <c r="AN292" s="78"/>
    </row>
    <row r="293" spans="1:40" s="139" customFormat="1" ht="15" customHeight="1">
      <c r="A293" s="365" t="s">
        <v>0</v>
      </c>
      <c r="B293" s="496" t="s">
        <v>247</v>
      </c>
      <c r="C293" s="496" t="s">
        <v>324</v>
      </c>
      <c r="D293" s="365" t="s">
        <v>582</v>
      </c>
      <c r="E293" s="494">
        <v>109.4</v>
      </c>
      <c r="F293" s="494">
        <v>109.4</v>
      </c>
      <c r="G293" s="494">
        <f>Tableau1[[#This Row],[Gross capacity (MW)]]*Tableau1[[#This Row],[EDF Stake (%)]]</f>
        <v>109.4</v>
      </c>
      <c r="H293" s="365">
        <v>1965</v>
      </c>
      <c r="I293" s="496">
        <v>1</v>
      </c>
      <c r="J293" s="365" t="s">
        <v>214</v>
      </c>
      <c r="K293" s="365" t="s">
        <v>67</v>
      </c>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c r="AL293" s="78"/>
      <c r="AM293" s="78"/>
      <c r="AN293" s="78"/>
    </row>
    <row r="294" spans="1:40" s="139" customFormat="1" ht="15" customHeight="1">
      <c r="A294" s="365" t="s">
        <v>0</v>
      </c>
      <c r="B294" s="317" t="s">
        <v>711</v>
      </c>
      <c r="C294" s="317" t="s">
        <v>927</v>
      </c>
      <c r="D294" s="365" t="s">
        <v>98</v>
      </c>
      <c r="E294" s="494">
        <v>41.05</v>
      </c>
      <c r="F294" s="494">
        <v>41.05</v>
      </c>
      <c r="G294" s="494">
        <v>67</v>
      </c>
      <c r="H294" s="365" t="s">
        <v>61</v>
      </c>
      <c r="I294" s="365" t="s">
        <v>61</v>
      </c>
      <c r="J294" s="365" t="s">
        <v>61</v>
      </c>
      <c r="K294" s="365" t="s">
        <v>67</v>
      </c>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c r="AM294" s="78"/>
      <c r="AN294" s="78"/>
    </row>
    <row r="295" spans="1:40" s="139" customFormat="1" ht="15" customHeight="1">
      <c r="A295" s="365" t="s">
        <v>0</v>
      </c>
      <c r="B295" s="496" t="s">
        <v>247</v>
      </c>
      <c r="C295" s="496" t="s">
        <v>325</v>
      </c>
      <c r="D295" s="365" t="s">
        <v>582</v>
      </c>
      <c r="E295" s="494">
        <v>51.3</v>
      </c>
      <c r="F295" s="494">
        <v>51.3</v>
      </c>
      <c r="G295" s="494">
        <f>Tableau1[[#This Row],[Gross capacity (MW)]]*Tableau1[[#This Row],[EDF Stake (%)]]</f>
        <v>51.3</v>
      </c>
      <c r="H295" s="365">
        <v>1944</v>
      </c>
      <c r="I295" s="496">
        <v>1</v>
      </c>
      <c r="J295" s="365" t="s">
        <v>214</v>
      </c>
      <c r="K295" s="365" t="s">
        <v>67</v>
      </c>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c r="AM295" s="78"/>
      <c r="AN295" s="78"/>
    </row>
    <row r="296" spans="1:40" s="139" customFormat="1" ht="15" customHeight="1">
      <c r="A296" s="365" t="s">
        <v>0</v>
      </c>
      <c r="B296" s="496" t="s">
        <v>247</v>
      </c>
      <c r="C296" s="496" t="s">
        <v>326</v>
      </c>
      <c r="D296" s="365" t="s">
        <v>582</v>
      </c>
      <c r="E296" s="494">
        <v>56.23</v>
      </c>
      <c r="F296" s="494">
        <v>56.23</v>
      </c>
      <c r="G296" s="494">
        <f>Tableau1[[#This Row],[EDF Stake (%)]]*Tableau1[[#This Row],[Gross capacity (MW)]]</f>
        <v>56.23</v>
      </c>
      <c r="H296" s="365">
        <v>1941</v>
      </c>
      <c r="I296" s="496">
        <v>1</v>
      </c>
      <c r="J296" s="365" t="s">
        <v>214</v>
      </c>
      <c r="K296" s="365" t="s">
        <v>67</v>
      </c>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c r="AL296" s="78"/>
      <c r="AM296" s="78"/>
      <c r="AN296" s="78"/>
    </row>
    <row r="297" spans="1:40" s="139" customFormat="1" ht="15" customHeight="1">
      <c r="A297" s="365" t="s">
        <v>0</v>
      </c>
      <c r="B297" s="496" t="s">
        <v>247</v>
      </c>
      <c r="C297" s="496" t="s">
        <v>327</v>
      </c>
      <c r="D297" s="365" t="s">
        <v>582</v>
      </c>
      <c r="E297" s="494">
        <v>189.2</v>
      </c>
      <c r="F297" s="494">
        <v>189.2</v>
      </c>
      <c r="G297" s="494">
        <f>Tableau1[[#This Row],[Gross capacity (MW)]]*Tableau1[[#This Row],[EDF Stake (%)]]</f>
        <v>189.2</v>
      </c>
      <c r="H297" s="365">
        <v>1955</v>
      </c>
      <c r="I297" s="496">
        <v>1</v>
      </c>
      <c r="J297" s="365" t="s">
        <v>214</v>
      </c>
      <c r="K297" s="365" t="s">
        <v>67</v>
      </c>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row>
    <row r="298" spans="1:40" s="139" customFormat="1" ht="15" customHeight="1">
      <c r="A298" s="365" t="s">
        <v>0</v>
      </c>
      <c r="B298" s="496" t="s">
        <v>247</v>
      </c>
      <c r="C298" s="496" t="s">
        <v>328</v>
      </c>
      <c r="D298" s="365" t="s">
        <v>954</v>
      </c>
      <c r="E298" s="494">
        <v>240</v>
      </c>
      <c r="F298" s="494">
        <v>240</v>
      </c>
      <c r="G298" s="494">
        <f>Tableau1[[#This Row],[EDF Stake (%)]]*Tableau1[[#This Row],[Gross capacity (MW)]]</f>
        <v>240</v>
      </c>
      <c r="H298" s="365">
        <v>1966</v>
      </c>
      <c r="I298" s="496">
        <v>1</v>
      </c>
      <c r="J298" s="365" t="s">
        <v>214</v>
      </c>
      <c r="K298" s="365" t="s">
        <v>67</v>
      </c>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row>
    <row r="299" spans="1:40" s="139" customFormat="1" ht="15" customHeight="1">
      <c r="A299" s="365" t="s">
        <v>0</v>
      </c>
      <c r="B299" s="496" t="s">
        <v>247</v>
      </c>
      <c r="C299" s="496" t="s">
        <v>329</v>
      </c>
      <c r="D299" s="365" t="s">
        <v>582</v>
      </c>
      <c r="E299" s="494">
        <v>124</v>
      </c>
      <c r="F299" s="494">
        <v>124</v>
      </c>
      <c r="G299" s="494">
        <f>Tableau1[[#This Row],[Gross capacity (MW)]]*Tableau1[[#This Row],[EDF Stake (%)]]</f>
        <v>124</v>
      </c>
      <c r="H299" s="365">
        <v>1954</v>
      </c>
      <c r="I299" s="496">
        <v>1</v>
      </c>
      <c r="J299" s="365" t="s">
        <v>214</v>
      </c>
      <c r="K299" s="365" t="s">
        <v>67</v>
      </c>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row>
    <row r="300" spans="1:40" s="139" customFormat="1" ht="15" customHeight="1">
      <c r="A300" s="365" t="s">
        <v>0</v>
      </c>
      <c r="B300" s="496" t="s">
        <v>247</v>
      </c>
      <c r="C300" s="496" t="s">
        <v>330</v>
      </c>
      <c r="D300" s="365" t="s">
        <v>582</v>
      </c>
      <c r="E300" s="494">
        <v>808</v>
      </c>
      <c r="F300" s="494">
        <v>808</v>
      </c>
      <c r="G300" s="494">
        <f>Tableau1[[#This Row],[EDF Stake (%)]]*Tableau1[[#This Row],[Gross capacity (MW)]]</f>
        <v>808</v>
      </c>
      <c r="H300" s="365">
        <v>1976</v>
      </c>
      <c r="I300" s="496">
        <v>1</v>
      </c>
      <c r="J300" s="365" t="s">
        <v>214</v>
      </c>
      <c r="K300" s="365" t="s">
        <v>67</v>
      </c>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row>
    <row r="301" spans="1:40" s="139" customFormat="1" ht="15" customHeight="1">
      <c r="A301" s="365" t="s">
        <v>0</v>
      </c>
      <c r="B301" s="496" t="s">
        <v>247</v>
      </c>
      <c r="C301" s="496" t="s">
        <v>331</v>
      </c>
      <c r="D301" s="365" t="s">
        <v>582</v>
      </c>
      <c r="E301" s="494">
        <v>152</v>
      </c>
      <c r="F301" s="494">
        <v>152</v>
      </c>
      <c r="G301" s="494">
        <f>Tableau1[[#This Row],[Gross capacity (MW)]]*Tableau1[[#This Row],[EDF Stake (%)]]</f>
        <v>152</v>
      </c>
      <c r="H301" s="365">
        <v>1963</v>
      </c>
      <c r="I301" s="496">
        <v>1</v>
      </c>
      <c r="J301" s="365" t="s">
        <v>214</v>
      </c>
      <c r="K301" s="365" t="s">
        <v>67</v>
      </c>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row>
    <row r="302" spans="1:40" s="139" customFormat="1" ht="15" customHeight="1">
      <c r="A302" s="365" t="s">
        <v>0</v>
      </c>
      <c r="B302" s="496" t="s">
        <v>247</v>
      </c>
      <c r="C302" s="496" t="s">
        <v>332</v>
      </c>
      <c r="D302" s="365" t="s">
        <v>582</v>
      </c>
      <c r="E302" s="494">
        <v>159</v>
      </c>
      <c r="F302" s="494">
        <v>159</v>
      </c>
      <c r="G302" s="494">
        <f>Tableau1[[#This Row],[EDF Stake (%)]]*Tableau1[[#This Row],[Gross capacity (MW)]]</f>
        <v>159</v>
      </c>
      <c r="H302" s="365">
        <v>1966</v>
      </c>
      <c r="I302" s="496">
        <v>1</v>
      </c>
      <c r="J302" s="365" t="s">
        <v>214</v>
      </c>
      <c r="K302" s="365" t="s">
        <v>67</v>
      </c>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row>
    <row r="303" spans="1:40" s="139" customFormat="1" ht="15" customHeight="1">
      <c r="A303" s="365" t="s">
        <v>0</v>
      </c>
      <c r="B303" s="496" t="s">
        <v>247</v>
      </c>
      <c r="C303" s="496" t="s">
        <v>333</v>
      </c>
      <c r="D303" s="365" t="s">
        <v>582</v>
      </c>
      <c r="E303" s="494">
        <v>132.27000000000001</v>
      </c>
      <c r="F303" s="494">
        <v>132.27000000000001</v>
      </c>
      <c r="G303" s="494">
        <f>Tableau1[[#This Row],[Gross capacity (MW)]]*Tableau1[[#This Row],[EDF Stake (%)]]</f>
        <v>132.27000000000001</v>
      </c>
      <c r="H303" s="365">
        <v>1975</v>
      </c>
      <c r="I303" s="496">
        <v>1</v>
      </c>
      <c r="J303" s="365" t="s">
        <v>214</v>
      </c>
      <c r="K303" s="365" t="s">
        <v>67</v>
      </c>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row>
    <row r="304" spans="1:40" s="139" customFormat="1" ht="15" customHeight="1">
      <c r="A304" s="365" t="s">
        <v>0</v>
      </c>
      <c r="B304" s="496" t="s">
        <v>247</v>
      </c>
      <c r="C304" s="496" t="s">
        <v>334</v>
      </c>
      <c r="D304" s="365" t="s">
        <v>582</v>
      </c>
      <c r="E304" s="494">
        <v>146</v>
      </c>
      <c r="F304" s="494">
        <v>146</v>
      </c>
      <c r="G304" s="494">
        <f>Tableau1[[#This Row],[EDF Stake (%)]]*Tableau1[[#This Row],[Gross capacity (MW)]]</f>
        <v>146</v>
      </c>
      <c r="H304" s="365">
        <v>1963</v>
      </c>
      <c r="I304" s="496">
        <v>1</v>
      </c>
      <c r="J304" s="365" t="s">
        <v>214</v>
      </c>
      <c r="K304" s="365" t="s">
        <v>67</v>
      </c>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row>
    <row r="305" spans="1:40" s="139" customFormat="1" ht="15" customHeight="1">
      <c r="A305" s="365" t="s">
        <v>0</v>
      </c>
      <c r="B305" s="496" t="s">
        <v>247</v>
      </c>
      <c r="C305" s="496" t="s">
        <v>335</v>
      </c>
      <c r="D305" s="365" t="s">
        <v>582</v>
      </c>
      <c r="E305" s="494">
        <v>103.25</v>
      </c>
      <c r="F305" s="494">
        <v>103.25</v>
      </c>
      <c r="G305" s="494">
        <f>Tableau1[[#This Row],[Gross capacity (MW)]]*Tableau1[[#This Row],[EDF Stake (%)]]</f>
        <v>103.25</v>
      </c>
      <c r="H305" s="365">
        <v>1945</v>
      </c>
      <c r="I305" s="496">
        <v>1</v>
      </c>
      <c r="J305" s="365" t="s">
        <v>214</v>
      </c>
      <c r="K305" s="365" t="s">
        <v>67</v>
      </c>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row>
    <row r="306" spans="1:40" s="139" customFormat="1" ht="15" customHeight="1">
      <c r="A306" s="365" t="s">
        <v>0</v>
      </c>
      <c r="B306" s="496" t="s">
        <v>247</v>
      </c>
      <c r="C306" s="496" t="s">
        <v>336</v>
      </c>
      <c r="D306" s="365" t="s">
        <v>582</v>
      </c>
      <c r="E306" s="494">
        <v>51.23</v>
      </c>
      <c r="F306" s="494">
        <v>51.23</v>
      </c>
      <c r="G306" s="494">
        <f>Tableau1[[#This Row],[EDF Stake (%)]]*Tableau1[[#This Row],[Gross capacity (MW)]]</f>
        <v>51.23</v>
      </c>
      <c r="H306" s="365">
        <v>1969</v>
      </c>
      <c r="I306" s="496">
        <v>1</v>
      </c>
      <c r="J306" s="365" t="s">
        <v>214</v>
      </c>
      <c r="K306" s="365" t="s">
        <v>67</v>
      </c>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row>
    <row r="307" spans="1:40" s="139" customFormat="1" ht="15" customHeight="1">
      <c r="A307" s="365" t="s">
        <v>0</v>
      </c>
      <c r="B307" s="496" t="s">
        <v>247</v>
      </c>
      <c r="C307" s="496" t="s">
        <v>337</v>
      </c>
      <c r="D307" s="365" t="s">
        <v>582</v>
      </c>
      <c r="E307" s="494">
        <v>62.55</v>
      </c>
      <c r="F307" s="494">
        <v>62.55</v>
      </c>
      <c r="G307" s="494">
        <f>Tableau1[[#This Row],[Gross capacity (MW)]]*Tableau1[[#This Row],[EDF Stake (%)]]</f>
        <v>62.55</v>
      </c>
      <c r="H307" s="365">
        <v>1964</v>
      </c>
      <c r="I307" s="496">
        <v>1</v>
      </c>
      <c r="J307" s="365" t="s">
        <v>214</v>
      </c>
      <c r="K307" s="365" t="s">
        <v>67</v>
      </c>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row>
    <row r="308" spans="1:40" s="139" customFormat="1" ht="15" customHeight="1">
      <c r="A308" s="365" t="s">
        <v>0</v>
      </c>
      <c r="B308" s="496" t="s">
        <v>247</v>
      </c>
      <c r="C308" s="496" t="s">
        <v>338</v>
      </c>
      <c r="D308" s="365" t="s">
        <v>582</v>
      </c>
      <c r="E308" s="494">
        <v>116</v>
      </c>
      <c r="F308" s="494">
        <v>116</v>
      </c>
      <c r="G308" s="494">
        <f>Tableau1[[#This Row],[EDF Stake (%)]]*Tableau1[[#This Row],[Gross capacity (MW)]]</f>
        <v>116</v>
      </c>
      <c r="H308" s="365">
        <v>1983</v>
      </c>
      <c r="I308" s="496">
        <v>1</v>
      </c>
      <c r="J308" s="365" t="s">
        <v>214</v>
      </c>
      <c r="K308" s="365" t="s">
        <v>67</v>
      </c>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row>
    <row r="309" spans="1:40" s="139" customFormat="1" ht="15" customHeight="1">
      <c r="A309" s="365" t="s">
        <v>0</v>
      </c>
      <c r="B309" s="496" t="s">
        <v>247</v>
      </c>
      <c r="C309" s="496" t="s">
        <v>339</v>
      </c>
      <c r="D309" s="365" t="s">
        <v>582</v>
      </c>
      <c r="E309" s="494">
        <v>52.1</v>
      </c>
      <c r="F309" s="494">
        <v>52.1</v>
      </c>
      <c r="G309" s="494">
        <f>Tableau1[[#This Row],[Gross capacity (MW)]]*Tableau1[[#This Row],[EDF Stake (%)]]</f>
        <v>52.1</v>
      </c>
      <c r="H309" s="365">
        <v>1960</v>
      </c>
      <c r="I309" s="496">
        <v>1</v>
      </c>
      <c r="J309" s="365" t="s">
        <v>214</v>
      </c>
      <c r="K309" s="365" t="s">
        <v>67</v>
      </c>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row>
    <row r="310" spans="1:40" s="139" customFormat="1" ht="15" customHeight="1">
      <c r="A310" s="365" t="s">
        <v>0</v>
      </c>
      <c r="B310" s="496" t="s">
        <v>247</v>
      </c>
      <c r="C310" s="496" t="s">
        <v>340</v>
      </c>
      <c r="D310" s="365" t="s">
        <v>582</v>
      </c>
      <c r="E310" s="494">
        <v>101</v>
      </c>
      <c r="F310" s="494">
        <v>101</v>
      </c>
      <c r="G310" s="494">
        <f>Tableau1[[#This Row],[EDF Stake (%)]]*Tableau1[[#This Row],[Gross capacity (MW)]]</f>
        <v>101</v>
      </c>
      <c r="H310" s="365">
        <v>1957</v>
      </c>
      <c r="I310" s="496">
        <v>1</v>
      </c>
      <c r="J310" s="365" t="s">
        <v>214</v>
      </c>
      <c r="K310" s="365" t="s">
        <v>67</v>
      </c>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row>
    <row r="311" spans="1:40" s="139" customFormat="1" ht="15" customHeight="1">
      <c r="A311" s="365" t="s">
        <v>0</v>
      </c>
      <c r="B311" s="496" t="s">
        <v>247</v>
      </c>
      <c r="C311" s="496" t="s">
        <v>761</v>
      </c>
      <c r="D311" s="365" t="s">
        <v>582</v>
      </c>
      <c r="E311" s="494">
        <v>78</v>
      </c>
      <c r="F311" s="494">
        <v>78</v>
      </c>
      <c r="G311" s="494">
        <f>Tableau1[[#This Row],[Gross capacity (MW)]]*Tableau1[[#This Row],[EDF Stake (%)]]</f>
        <v>78</v>
      </c>
      <c r="H311" s="365">
        <v>1976</v>
      </c>
      <c r="I311" s="496">
        <v>1</v>
      </c>
      <c r="J311" s="365" t="s">
        <v>214</v>
      </c>
      <c r="K311" s="365" t="s">
        <v>67</v>
      </c>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row>
    <row r="312" spans="1:40" s="139" customFormat="1" ht="15" customHeight="1">
      <c r="A312" s="365" t="s">
        <v>0</v>
      </c>
      <c r="B312" s="496" t="s">
        <v>247</v>
      </c>
      <c r="C312" s="496" t="s">
        <v>341</v>
      </c>
      <c r="D312" s="365" t="s">
        <v>582</v>
      </c>
      <c r="E312" s="494">
        <v>96</v>
      </c>
      <c r="F312" s="494">
        <v>96</v>
      </c>
      <c r="G312" s="494">
        <f>Tableau1[[#This Row],[EDF Stake (%)]]*Tableau1[[#This Row],[Gross capacity (MW)]]</f>
        <v>96</v>
      </c>
      <c r="H312" s="365">
        <v>1966</v>
      </c>
      <c r="I312" s="496">
        <v>1</v>
      </c>
      <c r="J312" s="365" t="s">
        <v>214</v>
      </c>
      <c r="K312" s="365" t="s">
        <v>67</v>
      </c>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row>
    <row r="313" spans="1:40" s="139" customFormat="1" ht="15" customHeight="1">
      <c r="A313" s="365" t="s">
        <v>0</v>
      </c>
      <c r="B313" s="496" t="s">
        <v>247</v>
      </c>
      <c r="C313" s="496" t="s">
        <v>342</v>
      </c>
      <c r="D313" s="365" t="s">
        <v>582</v>
      </c>
      <c r="E313" s="494">
        <v>183</v>
      </c>
      <c r="F313" s="494">
        <v>183</v>
      </c>
      <c r="G313" s="494">
        <f>Tableau1[[#This Row],[Gross capacity (MW)]]*Tableau1[[#This Row],[EDF Stake (%)]]</f>
        <v>183</v>
      </c>
      <c r="H313" s="365">
        <v>1934</v>
      </c>
      <c r="I313" s="496">
        <v>1</v>
      </c>
      <c r="J313" s="365" t="s">
        <v>214</v>
      </c>
      <c r="K313" s="365" t="s">
        <v>67</v>
      </c>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row>
    <row r="314" spans="1:40" s="139" customFormat="1" ht="15" customHeight="1">
      <c r="A314" s="365" t="s">
        <v>0</v>
      </c>
      <c r="B314" s="496" t="s">
        <v>247</v>
      </c>
      <c r="C314" s="496" t="s">
        <v>343</v>
      </c>
      <c r="D314" s="365" t="s">
        <v>582</v>
      </c>
      <c r="E314" s="494">
        <v>384</v>
      </c>
      <c r="F314" s="494">
        <v>384</v>
      </c>
      <c r="G314" s="494">
        <f>Tableau1[[#This Row],[EDF Stake (%)]]*Tableau1[[#This Row],[Gross capacity (MW)]]</f>
        <v>384</v>
      </c>
      <c r="H314" s="365">
        <v>1960</v>
      </c>
      <c r="I314" s="496">
        <v>1</v>
      </c>
      <c r="J314" s="365" t="s">
        <v>214</v>
      </c>
      <c r="K314" s="365" t="s">
        <v>67</v>
      </c>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c r="AL314" s="78"/>
      <c r="AM314" s="78"/>
      <c r="AN314" s="78"/>
    </row>
    <row r="315" spans="1:40" s="139" customFormat="1" ht="15" customHeight="1">
      <c r="A315" s="365" t="s">
        <v>0</v>
      </c>
      <c r="B315" s="496" t="s">
        <v>247</v>
      </c>
      <c r="C315" s="496" t="s">
        <v>344</v>
      </c>
      <c r="D315" s="365" t="s">
        <v>582</v>
      </c>
      <c r="E315" s="494">
        <v>240</v>
      </c>
      <c r="F315" s="494">
        <v>240</v>
      </c>
      <c r="G315" s="494">
        <f>Tableau1[[#This Row],[Gross capacity (MW)]]*Tableau1[[#This Row],[EDF Stake (%)]]</f>
        <v>240</v>
      </c>
      <c r="H315" s="365">
        <v>1975</v>
      </c>
      <c r="I315" s="496">
        <v>1</v>
      </c>
      <c r="J315" s="365" t="s">
        <v>214</v>
      </c>
      <c r="K315" s="365" t="s">
        <v>67</v>
      </c>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c r="AL315" s="78"/>
      <c r="AM315" s="78"/>
      <c r="AN315" s="78"/>
    </row>
    <row r="316" spans="1:40" s="139" customFormat="1" ht="15" customHeight="1">
      <c r="A316" s="365" t="s">
        <v>0</v>
      </c>
      <c r="B316" s="496" t="s">
        <v>247</v>
      </c>
      <c r="C316" s="496" t="s">
        <v>548</v>
      </c>
      <c r="D316" s="365" t="s">
        <v>64</v>
      </c>
      <c r="E316" s="494">
        <v>1335</v>
      </c>
      <c r="F316" s="494">
        <v>1335</v>
      </c>
      <c r="G316" s="494">
        <f>Tableau1[[#This Row],[EDF Stake (%)]]*Tableau1[[#This Row],[Gross capacity (MW)]]</f>
        <v>1335</v>
      </c>
      <c r="H316" s="365">
        <v>1986</v>
      </c>
      <c r="I316" s="496">
        <v>1</v>
      </c>
      <c r="J316" s="365" t="s">
        <v>214</v>
      </c>
      <c r="K316" s="365" t="s">
        <v>67</v>
      </c>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c r="AM316" s="78"/>
      <c r="AN316" s="78"/>
    </row>
    <row r="317" spans="1:40" s="139" customFormat="1" ht="15" customHeight="1">
      <c r="A317" s="365" t="s">
        <v>0</v>
      </c>
      <c r="B317" s="496" t="s">
        <v>247</v>
      </c>
      <c r="C317" s="496" t="s">
        <v>549</v>
      </c>
      <c r="D317" s="365" t="s">
        <v>64</v>
      </c>
      <c r="E317" s="494">
        <v>1335</v>
      </c>
      <c r="F317" s="494">
        <v>1335</v>
      </c>
      <c r="G317" s="494">
        <f>Tableau1[[#This Row],[Gross capacity (MW)]]*Tableau1[[#This Row],[EDF Stake (%)]]</f>
        <v>1335</v>
      </c>
      <c r="H317" s="365">
        <v>1987</v>
      </c>
      <c r="I317" s="496">
        <v>1</v>
      </c>
      <c r="J317" s="365" t="s">
        <v>214</v>
      </c>
      <c r="K317" s="365" t="s">
        <v>67</v>
      </c>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c r="AL317" s="78"/>
      <c r="AM317" s="78"/>
      <c r="AN317" s="78"/>
    </row>
    <row r="318" spans="1:40" s="139" customFormat="1" ht="15" customHeight="1">
      <c r="A318" s="365" t="s">
        <v>0</v>
      </c>
      <c r="B318" s="496" t="s">
        <v>247</v>
      </c>
      <c r="C318" s="496" t="s">
        <v>550</v>
      </c>
      <c r="D318" s="365" t="s">
        <v>64</v>
      </c>
      <c r="E318" s="494">
        <v>915</v>
      </c>
      <c r="F318" s="494">
        <v>915</v>
      </c>
      <c r="G318" s="494">
        <f>Tableau1[[#This Row],[EDF Stake (%)]]*Tableau1[[#This Row],[Gross capacity (MW)]]</f>
        <v>915</v>
      </c>
      <c r="H318" s="365">
        <v>1983</v>
      </c>
      <c r="I318" s="496">
        <v>1</v>
      </c>
      <c r="J318" s="365" t="s">
        <v>214</v>
      </c>
      <c r="K318" s="365" t="s">
        <v>67</v>
      </c>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c r="AM318" s="78"/>
      <c r="AN318" s="78"/>
    </row>
    <row r="319" spans="1:40" s="139" customFormat="1" ht="15" customHeight="1">
      <c r="A319" s="365" t="s">
        <v>0</v>
      </c>
      <c r="B319" s="496" t="s">
        <v>247</v>
      </c>
      <c r="C319" s="496" t="s">
        <v>551</v>
      </c>
      <c r="D319" s="365" t="s">
        <v>64</v>
      </c>
      <c r="E319" s="494">
        <v>915</v>
      </c>
      <c r="F319" s="494">
        <v>915</v>
      </c>
      <c r="G319" s="494">
        <f>Tableau1[[#This Row],[Gross capacity (MW)]]*Tableau1[[#This Row],[EDF Stake (%)]]</f>
        <v>915</v>
      </c>
      <c r="H319" s="365">
        <v>1983</v>
      </c>
      <c r="I319" s="496">
        <v>1</v>
      </c>
      <c r="J319" s="365" t="s">
        <v>214</v>
      </c>
      <c r="K319" s="365" t="s">
        <v>67</v>
      </c>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c r="AL319" s="78"/>
      <c r="AM319" s="78"/>
      <c r="AN319" s="78"/>
    </row>
    <row r="320" spans="1:40" s="139" customFormat="1" ht="15" customHeight="1">
      <c r="A320" s="365" t="s">
        <v>0</v>
      </c>
      <c r="B320" s="496" t="s">
        <v>247</v>
      </c>
      <c r="C320" s="496" t="s">
        <v>345</v>
      </c>
      <c r="D320" s="365" t="s">
        <v>582</v>
      </c>
      <c r="E320" s="494">
        <v>149.24</v>
      </c>
      <c r="F320" s="494">
        <v>149.24</v>
      </c>
      <c r="G320" s="494">
        <f>Tableau1[[#This Row],[EDF Stake (%)]]*Tableau1[[#This Row],[Gross capacity (MW)]]</f>
        <v>149.24</v>
      </c>
      <c r="H320" s="365">
        <v>1969</v>
      </c>
      <c r="I320" s="496">
        <v>1</v>
      </c>
      <c r="J320" s="365" t="s">
        <v>214</v>
      </c>
      <c r="K320" s="365" t="s">
        <v>67</v>
      </c>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c r="AL320" s="78"/>
      <c r="AM320" s="78"/>
      <c r="AN320" s="78"/>
    </row>
    <row r="321" spans="1:40" s="139" customFormat="1" ht="15" customHeight="1">
      <c r="A321" s="365" t="s">
        <v>0</v>
      </c>
      <c r="B321" s="496" t="s">
        <v>247</v>
      </c>
      <c r="C321" s="496" t="s">
        <v>346</v>
      </c>
      <c r="D321" s="365" t="s">
        <v>582</v>
      </c>
      <c r="E321" s="494">
        <v>742.26</v>
      </c>
      <c r="F321" s="494">
        <v>742.26</v>
      </c>
      <c r="G321" s="494">
        <f>Tableau1[[#This Row],[Gross capacity (MW)]]*Tableau1[[#This Row],[EDF Stake (%)]]</f>
        <v>742.26</v>
      </c>
      <c r="H321" s="365">
        <v>1987</v>
      </c>
      <c r="I321" s="496">
        <v>1</v>
      </c>
      <c r="J321" s="365" t="s">
        <v>214</v>
      </c>
      <c r="K321" s="365" t="s">
        <v>67</v>
      </c>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c r="AM321" s="78"/>
      <c r="AN321" s="78"/>
    </row>
    <row r="322" spans="1:40" s="139" customFormat="1" ht="15" customHeight="1">
      <c r="A322" s="365" t="s">
        <v>0</v>
      </c>
      <c r="B322" s="496" t="s">
        <v>247</v>
      </c>
      <c r="C322" s="496" t="s">
        <v>552</v>
      </c>
      <c r="D322" s="365" t="s">
        <v>64</v>
      </c>
      <c r="E322" s="494">
        <v>915</v>
      </c>
      <c r="F322" s="494">
        <v>915</v>
      </c>
      <c r="G322" s="494">
        <f>Tableau1[[#This Row],[EDF Stake (%)]]*Tableau1[[#This Row],[Gross capacity (MW)]]</f>
        <v>915</v>
      </c>
      <c r="H322" s="365">
        <v>1980</v>
      </c>
      <c r="I322" s="496">
        <v>1</v>
      </c>
      <c r="J322" s="365" t="s">
        <v>214</v>
      </c>
      <c r="K322" s="365" t="s">
        <v>67</v>
      </c>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c r="AM322" s="78"/>
      <c r="AN322" s="78"/>
    </row>
    <row r="323" spans="1:40" s="139" customFormat="1" ht="15" customHeight="1">
      <c r="A323" s="365" t="s">
        <v>0</v>
      </c>
      <c r="B323" s="496" t="s">
        <v>247</v>
      </c>
      <c r="C323" s="496" t="s">
        <v>553</v>
      </c>
      <c r="D323" s="365" t="s">
        <v>64</v>
      </c>
      <c r="E323" s="494">
        <v>915</v>
      </c>
      <c r="F323" s="494">
        <v>915</v>
      </c>
      <c r="G323" s="494">
        <f>Tableau1[[#This Row],[Gross capacity (MW)]]*Tableau1[[#This Row],[EDF Stake (%)]]</f>
        <v>915</v>
      </c>
      <c r="H323" s="365">
        <v>1980</v>
      </c>
      <c r="I323" s="496">
        <v>1</v>
      </c>
      <c r="J323" s="365" t="s">
        <v>214</v>
      </c>
      <c r="K323" s="365" t="s">
        <v>67</v>
      </c>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c r="AM323" s="78"/>
      <c r="AN323" s="78"/>
    </row>
    <row r="324" spans="1:40" s="139" customFormat="1" ht="15" customHeight="1">
      <c r="A324" s="365" t="s">
        <v>0</v>
      </c>
      <c r="B324" s="496" t="s">
        <v>247</v>
      </c>
      <c r="C324" s="496" t="s">
        <v>554</v>
      </c>
      <c r="D324" s="365" t="s">
        <v>64</v>
      </c>
      <c r="E324" s="494">
        <v>915</v>
      </c>
      <c r="F324" s="494">
        <v>915</v>
      </c>
      <c r="G324" s="494">
        <f>Tableau1[[#This Row],[EDF Stake (%)]]*Tableau1[[#This Row],[Gross capacity (MW)]]</f>
        <v>915</v>
      </c>
      <c r="H324" s="365">
        <v>1981</v>
      </c>
      <c r="I324" s="496">
        <v>1</v>
      </c>
      <c r="J324" s="365" t="s">
        <v>214</v>
      </c>
      <c r="K324" s="365" t="s">
        <v>67</v>
      </c>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c r="AM324" s="78"/>
      <c r="AN324" s="78"/>
    </row>
    <row r="325" spans="1:40" s="139" customFormat="1" ht="15" customHeight="1">
      <c r="A325" s="365" t="s">
        <v>0</v>
      </c>
      <c r="B325" s="496" t="s">
        <v>247</v>
      </c>
      <c r="C325" s="496" t="s">
        <v>555</v>
      </c>
      <c r="D325" s="365" t="s">
        <v>64</v>
      </c>
      <c r="E325" s="494">
        <v>915</v>
      </c>
      <c r="F325" s="494">
        <v>915</v>
      </c>
      <c r="G325" s="494">
        <f>Tableau1[[#This Row],[Gross capacity (MW)]]*Tableau1[[#This Row],[EDF Stake (%)]]</f>
        <v>915</v>
      </c>
      <c r="H325" s="365">
        <v>1981</v>
      </c>
      <c r="I325" s="496">
        <v>1</v>
      </c>
      <c r="J325" s="365" t="s">
        <v>214</v>
      </c>
      <c r="K325" s="365" t="s">
        <v>67</v>
      </c>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c r="AM325" s="78"/>
      <c r="AN325" s="78"/>
    </row>
    <row r="326" spans="1:40" s="139" customFormat="1" ht="15" customHeight="1">
      <c r="A326" s="365" t="s">
        <v>0</v>
      </c>
      <c r="B326" s="496" t="s">
        <v>247</v>
      </c>
      <c r="C326" s="496" t="s">
        <v>567</v>
      </c>
      <c r="D326" s="365" t="s">
        <v>585</v>
      </c>
      <c r="E326" s="494">
        <v>181</v>
      </c>
      <c r="F326" s="494">
        <v>181</v>
      </c>
      <c r="G326" s="494">
        <f>Tableau1[[#This Row],[EDF Stake (%)]]*Tableau1[[#This Row],[Gross capacity (MW)]]</f>
        <v>181</v>
      </c>
      <c r="H326" s="365">
        <v>2008</v>
      </c>
      <c r="I326" s="496">
        <v>1</v>
      </c>
      <c r="J326" s="365" t="s">
        <v>214</v>
      </c>
      <c r="K326" s="365" t="s">
        <v>67</v>
      </c>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c r="AM326" s="78"/>
      <c r="AN326" s="78"/>
    </row>
    <row r="327" spans="1:40" s="139" customFormat="1" ht="15" customHeight="1">
      <c r="A327" s="365" t="s">
        <v>0</v>
      </c>
      <c r="B327" s="496" t="s">
        <v>247</v>
      </c>
      <c r="C327" s="496" t="s">
        <v>568</v>
      </c>
      <c r="D327" s="365" t="s">
        <v>585</v>
      </c>
      <c r="E327" s="494">
        <v>179</v>
      </c>
      <c r="F327" s="494">
        <v>179</v>
      </c>
      <c r="G327" s="494">
        <f>Tableau1[[#This Row],[Gross capacity (MW)]]*Tableau1[[#This Row],[EDF Stake (%)]]</f>
        <v>179</v>
      </c>
      <c r="H327" s="365">
        <v>2008</v>
      </c>
      <c r="I327" s="496">
        <v>1</v>
      </c>
      <c r="J327" s="365" t="s">
        <v>214</v>
      </c>
      <c r="K327" s="365" t="s">
        <v>67</v>
      </c>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c r="AM327" s="78"/>
      <c r="AN327" s="78"/>
    </row>
    <row r="328" spans="1:40" s="139" customFormat="1" ht="15" customHeight="1">
      <c r="A328" s="365" t="s">
        <v>0</v>
      </c>
      <c r="B328" s="496" t="s">
        <v>247</v>
      </c>
      <c r="C328" s="496" t="s">
        <v>569</v>
      </c>
      <c r="D328" s="365" t="s">
        <v>585</v>
      </c>
      <c r="E328" s="494">
        <v>182</v>
      </c>
      <c r="F328" s="494">
        <v>182</v>
      </c>
      <c r="G328" s="494">
        <f>Tableau1[[#This Row],[EDF Stake (%)]]*Tableau1[[#This Row],[Gross capacity (MW)]]</f>
        <v>182</v>
      </c>
      <c r="H328" s="365">
        <v>2009</v>
      </c>
      <c r="I328" s="496">
        <v>1</v>
      </c>
      <c r="J328" s="365" t="s">
        <v>214</v>
      </c>
      <c r="K328" s="365" t="s">
        <v>67</v>
      </c>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c r="AM328" s="78"/>
      <c r="AN328" s="78"/>
    </row>
    <row r="329" spans="1:40" s="139" customFormat="1" ht="15" customHeight="1">
      <c r="A329" s="365" t="s">
        <v>0</v>
      </c>
      <c r="B329" s="496" t="s">
        <v>247</v>
      </c>
      <c r="C329" s="496" t="s">
        <v>347</v>
      </c>
      <c r="D329" s="365" t="s">
        <v>582</v>
      </c>
      <c r="E329" s="494">
        <v>364</v>
      </c>
      <c r="F329" s="494">
        <v>364</v>
      </c>
      <c r="G329" s="494">
        <f>Tableau1[[#This Row],[Gross capacity (MW)]]*Tableau1[[#This Row],[EDF Stake (%)]]</f>
        <v>364</v>
      </c>
      <c r="H329" s="365">
        <v>1968</v>
      </c>
      <c r="I329" s="496">
        <v>1</v>
      </c>
      <c r="J329" s="365" t="s">
        <v>214</v>
      </c>
      <c r="K329" s="365" t="s">
        <v>67</v>
      </c>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c r="AM329" s="78"/>
      <c r="AN329" s="78"/>
    </row>
    <row r="330" spans="1:40" s="139" customFormat="1" ht="15" customHeight="1">
      <c r="A330" s="365" t="s">
        <v>0</v>
      </c>
      <c r="B330" s="496" t="s">
        <v>247</v>
      </c>
      <c r="C330" s="496" t="s">
        <v>348</v>
      </c>
      <c r="D330" s="365" t="s">
        <v>582</v>
      </c>
      <c r="E330" s="494">
        <v>65.760000000000005</v>
      </c>
      <c r="F330" s="494">
        <v>65.760000000000005</v>
      </c>
      <c r="G330" s="494">
        <f>Tableau1[[#This Row],[EDF Stake (%)]]*Tableau1[[#This Row],[Gross capacity (MW)]]</f>
        <v>65.760000000000005</v>
      </c>
      <c r="H330" s="365">
        <v>1984</v>
      </c>
      <c r="I330" s="496">
        <v>1</v>
      </c>
      <c r="J330" s="365" t="s">
        <v>214</v>
      </c>
      <c r="K330" s="365" t="s">
        <v>67</v>
      </c>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c r="AM330" s="78"/>
      <c r="AN330" s="78"/>
    </row>
    <row r="331" spans="1:40" s="139" customFormat="1" ht="15" customHeight="1">
      <c r="A331" s="365" t="s">
        <v>0</v>
      </c>
      <c r="B331" s="496" t="s">
        <v>247</v>
      </c>
      <c r="C331" s="496" t="s">
        <v>349</v>
      </c>
      <c r="D331" s="365" t="s">
        <v>582</v>
      </c>
      <c r="E331" s="494">
        <v>140.5</v>
      </c>
      <c r="F331" s="494">
        <v>140.5</v>
      </c>
      <c r="G331" s="494">
        <f>Tableau1[[#This Row],[Gross capacity (MW)]]*Tableau1[[#This Row],[EDF Stake (%)]]</f>
        <v>140.5</v>
      </c>
      <c r="H331" s="365">
        <v>1959</v>
      </c>
      <c r="I331" s="496">
        <v>1</v>
      </c>
      <c r="J331" s="365" t="s">
        <v>214</v>
      </c>
      <c r="K331" s="365" t="s">
        <v>67</v>
      </c>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c r="AM331" s="78"/>
      <c r="AN331" s="78"/>
    </row>
    <row r="332" spans="1:40" s="139" customFormat="1" ht="15" customHeight="1">
      <c r="A332" s="365" t="s">
        <v>0</v>
      </c>
      <c r="B332" s="496" t="s">
        <v>247</v>
      </c>
      <c r="C332" s="496" t="s">
        <v>350</v>
      </c>
      <c r="D332" s="365" t="s">
        <v>582</v>
      </c>
      <c r="E332" s="494">
        <v>285</v>
      </c>
      <c r="F332" s="494">
        <v>285</v>
      </c>
      <c r="G332" s="494">
        <f>Tableau1[[#This Row],[EDF Stake (%)]]*Tableau1[[#This Row],[Gross capacity (MW)]]</f>
        <v>285</v>
      </c>
      <c r="H332" s="365">
        <v>1968</v>
      </c>
      <c r="I332" s="496">
        <v>1</v>
      </c>
      <c r="J332" s="365" t="s">
        <v>214</v>
      </c>
      <c r="K332" s="365" t="s">
        <v>67</v>
      </c>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c r="AM332" s="78"/>
      <c r="AN332" s="78"/>
    </row>
    <row r="333" spans="1:40" s="139" customFormat="1" ht="15" customHeight="1">
      <c r="A333" s="365" t="s">
        <v>246</v>
      </c>
      <c r="B333" s="496" t="s">
        <v>247</v>
      </c>
      <c r="C333" s="496" t="s">
        <v>249</v>
      </c>
      <c r="D333" s="365" t="s">
        <v>585</v>
      </c>
      <c r="E333" s="494">
        <v>152.30000000000001</v>
      </c>
      <c r="F333" s="494">
        <f>+[1]!Tableau1[[#This Row],[Capacité brute (MW)]]</f>
        <v>152.30000000000001</v>
      </c>
      <c r="G333" s="494">
        <f>Tableau1[[#This Row],[Gross capacity (MW)]]*Tableau1[[#This Row],[EDF Stake (%)]]</f>
        <v>152.30000000000001</v>
      </c>
      <c r="H333" s="365" t="s">
        <v>61</v>
      </c>
      <c r="I333" s="496">
        <v>1</v>
      </c>
      <c r="J333" s="365" t="s">
        <v>214</v>
      </c>
      <c r="K333" s="365" t="s">
        <v>580</v>
      </c>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c r="AM333" s="78"/>
      <c r="AN333" s="78"/>
    </row>
    <row r="334" spans="1:40" s="139" customFormat="1" ht="15" customHeight="1">
      <c r="A334" s="365" t="s">
        <v>246</v>
      </c>
      <c r="B334" s="496" t="s">
        <v>247</v>
      </c>
      <c r="C334" s="496" t="s">
        <v>250</v>
      </c>
      <c r="D334" s="365" t="s">
        <v>585</v>
      </c>
      <c r="E334" s="494">
        <v>105</v>
      </c>
      <c r="F334" s="494">
        <f>+[1]!Tableau1[[#This Row],[Capacité brute (MW)]]</f>
        <v>105</v>
      </c>
      <c r="G334" s="494">
        <f>Tableau1[[#This Row],[EDF Stake (%)]]*Tableau1[[#This Row],[Gross capacity (MW)]]</f>
        <v>105</v>
      </c>
      <c r="H334" s="365" t="s">
        <v>61</v>
      </c>
      <c r="I334" s="496">
        <v>1</v>
      </c>
      <c r="J334" s="365" t="s">
        <v>214</v>
      </c>
      <c r="K334" s="365" t="s">
        <v>580</v>
      </c>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c r="AM334" s="78"/>
      <c r="AN334" s="78"/>
    </row>
    <row r="335" spans="1:40" s="139" customFormat="1" ht="15" customHeight="1">
      <c r="A335" s="365" t="s">
        <v>246</v>
      </c>
      <c r="B335" s="496" t="s">
        <v>271</v>
      </c>
      <c r="C335" s="496" t="s">
        <v>272</v>
      </c>
      <c r="D335" s="365" t="s">
        <v>585</v>
      </c>
      <c r="E335" s="494">
        <v>112</v>
      </c>
      <c r="F335" s="494">
        <v>112</v>
      </c>
      <c r="G335" s="494">
        <f>Tableau1[[#This Row],[Gross capacity (MW)]]*Tableau1[[#This Row],[EDF Stake (%)]]</f>
        <v>112</v>
      </c>
      <c r="H335" s="365">
        <v>2014</v>
      </c>
      <c r="I335" s="496">
        <v>1</v>
      </c>
      <c r="J335" s="365" t="s">
        <v>214</v>
      </c>
      <c r="K335" s="365" t="s">
        <v>580</v>
      </c>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c r="AM335" s="78"/>
      <c r="AN335" s="78"/>
    </row>
    <row r="336" spans="1:40" s="139" customFormat="1" ht="15" customHeight="1">
      <c r="A336" s="365" t="s">
        <v>246</v>
      </c>
      <c r="B336" s="496" t="s">
        <v>247</v>
      </c>
      <c r="C336" s="496" t="s">
        <v>248</v>
      </c>
      <c r="D336" s="365" t="s">
        <v>582</v>
      </c>
      <c r="E336" s="494">
        <v>205.7</v>
      </c>
      <c r="F336" s="494">
        <f>+[1]!Tableau1[[#This Row],[Capacité brute (MW)]]</f>
        <v>205.7</v>
      </c>
      <c r="G336" s="494">
        <f>Tableau1[[#This Row],[EDF Stake (%)]]*Tableau1[[#This Row],[Gross capacity (MW)]]</f>
        <v>205.7</v>
      </c>
      <c r="H336" s="365" t="s">
        <v>61</v>
      </c>
      <c r="I336" s="496">
        <v>1</v>
      </c>
      <c r="J336" s="365" t="s">
        <v>214</v>
      </c>
      <c r="K336" s="365" t="s">
        <v>580</v>
      </c>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c r="AM336" s="78"/>
      <c r="AN336" s="78"/>
    </row>
    <row r="337" spans="1:40" s="139" customFormat="1" ht="15" customHeight="1">
      <c r="A337" s="365" t="s">
        <v>251</v>
      </c>
      <c r="B337" s="496" t="s">
        <v>247</v>
      </c>
      <c r="C337" s="496" t="s">
        <v>252</v>
      </c>
      <c r="D337" s="365" t="s">
        <v>585</v>
      </c>
      <c r="E337" s="494">
        <v>80</v>
      </c>
      <c r="F337" s="494">
        <f>+[1]!Tableau1[[#This Row],[Capacité brute (MW)]]</f>
        <v>80</v>
      </c>
      <c r="G337" s="494">
        <f>Tableau1[[#This Row],[Gross capacity (MW)]]*Tableau1[[#This Row],[EDF Stake (%)]]</f>
        <v>80</v>
      </c>
      <c r="H337" s="365" t="s">
        <v>61</v>
      </c>
      <c r="I337" s="496">
        <v>1</v>
      </c>
      <c r="J337" s="365" t="s">
        <v>214</v>
      </c>
      <c r="K337" s="365" t="s">
        <v>580</v>
      </c>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c r="AM337" s="78"/>
      <c r="AN337" s="78"/>
    </row>
    <row r="338" spans="1:40" s="139" customFormat="1" ht="15" customHeight="1">
      <c r="A338" s="365" t="s">
        <v>251</v>
      </c>
      <c r="B338" s="496" t="s">
        <v>247</v>
      </c>
      <c r="C338" s="496" t="s">
        <v>253</v>
      </c>
      <c r="D338" s="365" t="s">
        <v>585</v>
      </c>
      <c r="E338" s="494">
        <v>1.4</v>
      </c>
      <c r="F338" s="494">
        <f>+[1]!Tableau1[[#This Row],[Capacité brute (MW)]]</f>
        <v>1.4</v>
      </c>
      <c r="G338" s="494">
        <f>Tableau1[[#This Row],[EDF Stake (%)]]*Tableau1[[#This Row],[Gross capacity (MW)]]</f>
        <v>1.4</v>
      </c>
      <c r="H338" s="365" t="s">
        <v>61</v>
      </c>
      <c r="I338" s="496">
        <v>1</v>
      </c>
      <c r="J338" s="365" t="s">
        <v>214</v>
      </c>
      <c r="K338" s="365" t="s">
        <v>580</v>
      </c>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c r="AM338" s="78"/>
      <c r="AN338" s="78"/>
    </row>
    <row r="339" spans="1:40" s="139" customFormat="1" ht="15" customHeight="1">
      <c r="A339" s="365" t="s">
        <v>251</v>
      </c>
      <c r="B339" s="496" t="s">
        <v>247</v>
      </c>
      <c r="C339" s="496" t="s">
        <v>254</v>
      </c>
      <c r="D339" s="365" t="s">
        <v>585</v>
      </c>
      <c r="E339" s="494">
        <v>1.5</v>
      </c>
      <c r="F339" s="494">
        <f>+[1]!Tableau1[[#This Row],[Capacité brute (MW)]]</f>
        <v>1.5</v>
      </c>
      <c r="G339" s="494">
        <f>Tableau1[[#This Row],[Gross capacity (MW)]]*Tableau1[[#This Row],[EDF Stake (%)]]</f>
        <v>1.5</v>
      </c>
      <c r="H339" s="365" t="s">
        <v>61</v>
      </c>
      <c r="I339" s="496">
        <v>1</v>
      </c>
      <c r="J339" s="365" t="s">
        <v>214</v>
      </c>
      <c r="K339" s="365" t="s">
        <v>580</v>
      </c>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c r="AM339" s="78"/>
      <c r="AN339" s="78"/>
    </row>
    <row r="340" spans="1:40" s="139" customFormat="1" ht="15" customHeight="1">
      <c r="A340" s="365" t="s">
        <v>251</v>
      </c>
      <c r="B340" s="496" t="s">
        <v>247</v>
      </c>
      <c r="C340" s="496" t="s">
        <v>255</v>
      </c>
      <c r="D340" s="365" t="s">
        <v>585</v>
      </c>
      <c r="E340" s="494">
        <v>7.1</v>
      </c>
      <c r="F340" s="494">
        <f>+[1]!Tableau1[[#This Row],[Capacité brute (MW)]]</f>
        <v>7.1</v>
      </c>
      <c r="G340" s="494">
        <f>Tableau1[[#This Row],[EDF Stake (%)]]*Tableau1[[#This Row],[Gross capacity (MW)]]</f>
        <v>7.1</v>
      </c>
      <c r="H340" s="365" t="s">
        <v>61</v>
      </c>
      <c r="I340" s="496">
        <v>1</v>
      </c>
      <c r="J340" s="365" t="s">
        <v>214</v>
      </c>
      <c r="K340" s="365" t="s">
        <v>580</v>
      </c>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c r="AM340" s="78"/>
      <c r="AN340" s="78"/>
    </row>
    <row r="341" spans="1:40" s="139" customFormat="1" ht="15" customHeight="1">
      <c r="A341" s="365" t="s">
        <v>251</v>
      </c>
      <c r="B341" s="496" t="s">
        <v>271</v>
      </c>
      <c r="C341" s="496" t="s">
        <v>273</v>
      </c>
      <c r="D341" s="365" t="s">
        <v>585</v>
      </c>
      <c r="E341" s="494">
        <v>210.71999999999997</v>
      </c>
      <c r="F341" s="494">
        <v>210.71999999999997</v>
      </c>
      <c r="G341" s="494">
        <f>Tableau1[[#This Row],[Gross capacity (MW)]]*Tableau1[[#This Row],[EDF Stake (%)]]</f>
        <v>210.71999999999997</v>
      </c>
      <c r="H341" s="365">
        <v>2015</v>
      </c>
      <c r="I341" s="496">
        <v>1</v>
      </c>
      <c r="J341" s="365" t="s">
        <v>214</v>
      </c>
      <c r="K341" s="365" t="s">
        <v>580</v>
      </c>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c r="AM341" s="78"/>
      <c r="AN341" s="78"/>
    </row>
    <row r="342" spans="1:40" s="139" customFormat="1" ht="15" customHeight="1">
      <c r="A342" s="365" t="s">
        <v>251</v>
      </c>
      <c r="B342" s="496" t="s">
        <v>247</v>
      </c>
      <c r="C342" s="496" t="s">
        <v>256</v>
      </c>
      <c r="D342" s="365" t="s">
        <v>585</v>
      </c>
      <c r="E342" s="494">
        <v>32.1</v>
      </c>
      <c r="F342" s="494">
        <f>+[1]!Tableau1[[#This Row],[Capacité brute (MW)]]</f>
        <v>32.1</v>
      </c>
      <c r="G342" s="494">
        <f>Tableau1[[#This Row],[EDF Stake (%)]]*Tableau1[[#This Row],[Gross capacity (MW)]]</f>
        <v>32.1</v>
      </c>
      <c r="H342" s="365" t="s">
        <v>61</v>
      </c>
      <c r="I342" s="496">
        <v>1</v>
      </c>
      <c r="J342" s="365" t="s">
        <v>214</v>
      </c>
      <c r="K342" s="365" t="s">
        <v>580</v>
      </c>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c r="AL342" s="78"/>
      <c r="AM342" s="78"/>
      <c r="AN342" s="78"/>
    </row>
    <row r="343" spans="1:40" s="139" customFormat="1" ht="15" customHeight="1">
      <c r="A343" s="365" t="s">
        <v>251</v>
      </c>
      <c r="B343" s="496" t="s">
        <v>247</v>
      </c>
      <c r="C343" s="496" t="s">
        <v>257</v>
      </c>
      <c r="D343" s="365" t="s">
        <v>585</v>
      </c>
      <c r="E343" s="494">
        <v>40.6</v>
      </c>
      <c r="F343" s="494">
        <f>+[1]!Tableau1[[#This Row],[Capacité brute (MW)]]</f>
        <v>40.6</v>
      </c>
      <c r="G343" s="494">
        <f>Tableau1[[#This Row],[Gross capacity (MW)]]*Tableau1[[#This Row],[EDF Stake (%)]]</f>
        <v>40.6</v>
      </c>
      <c r="H343" s="365" t="s">
        <v>61</v>
      </c>
      <c r="I343" s="496">
        <v>1</v>
      </c>
      <c r="J343" s="365" t="s">
        <v>214</v>
      </c>
      <c r="K343" s="365" t="s">
        <v>580</v>
      </c>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c r="AL343" s="78"/>
      <c r="AM343" s="78"/>
      <c r="AN343" s="78"/>
    </row>
    <row r="344" spans="1:40" s="139" customFormat="1" ht="15" customHeight="1">
      <c r="A344" s="365" t="s">
        <v>258</v>
      </c>
      <c r="B344" s="496" t="s">
        <v>247</v>
      </c>
      <c r="C344" s="496" t="s">
        <v>261</v>
      </c>
      <c r="D344" s="365" t="s">
        <v>585</v>
      </c>
      <c r="E344" s="494">
        <v>93.2</v>
      </c>
      <c r="F344" s="494">
        <f>+[1]!Tableau1[[#This Row],[Capacité brute (MW)]]</f>
        <v>93.2</v>
      </c>
      <c r="G344" s="494">
        <f>Tableau1[[#This Row],[EDF Stake (%)]]*Tableau1[[#This Row],[Gross capacity (MW)]]</f>
        <v>93.2</v>
      </c>
      <c r="H344" s="365" t="s">
        <v>61</v>
      </c>
      <c r="I344" s="496">
        <v>1</v>
      </c>
      <c r="J344" s="365" t="s">
        <v>214</v>
      </c>
      <c r="K344" s="365" t="s">
        <v>580</v>
      </c>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c r="AM344" s="78"/>
      <c r="AN344" s="78"/>
    </row>
    <row r="345" spans="1:40" s="139" customFormat="1" ht="15" customHeight="1">
      <c r="A345" s="365" t="s">
        <v>258</v>
      </c>
      <c r="B345" s="496" t="s">
        <v>247</v>
      </c>
      <c r="C345" s="496" t="s">
        <v>262</v>
      </c>
      <c r="D345" s="365" t="s">
        <v>585</v>
      </c>
      <c r="E345" s="494">
        <v>40</v>
      </c>
      <c r="F345" s="494">
        <f>+[1]!Tableau1[[#This Row],[Capacité brute (MW)]]</f>
        <v>40</v>
      </c>
      <c r="G345" s="494">
        <f>Tableau1[[#This Row],[Gross capacity (MW)]]*Tableau1[[#This Row],[EDF Stake (%)]]</f>
        <v>40</v>
      </c>
      <c r="H345" s="365" t="s">
        <v>61</v>
      </c>
      <c r="I345" s="496">
        <v>1</v>
      </c>
      <c r="J345" s="365" t="s">
        <v>214</v>
      </c>
      <c r="K345" s="365" t="s">
        <v>580</v>
      </c>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c r="AM345" s="78"/>
      <c r="AN345" s="78"/>
    </row>
    <row r="346" spans="1:40" s="139" customFormat="1" ht="15" customHeight="1">
      <c r="A346" s="365" t="s">
        <v>258</v>
      </c>
      <c r="B346" s="496" t="s">
        <v>247</v>
      </c>
      <c r="C346" s="496" t="s">
        <v>259</v>
      </c>
      <c r="D346" s="365" t="s">
        <v>582</v>
      </c>
      <c r="E346" s="494">
        <v>100</v>
      </c>
      <c r="F346" s="494">
        <f>+[1]!Tableau1[[#This Row],[Capacité brute (MW)]]</f>
        <v>100</v>
      </c>
      <c r="G346" s="494">
        <f>Tableau1[[#This Row],[EDF Stake (%)]]*Tableau1[[#This Row],[Gross capacity (MW)]]</f>
        <v>100</v>
      </c>
      <c r="H346" s="365" t="s">
        <v>61</v>
      </c>
      <c r="I346" s="496">
        <v>1</v>
      </c>
      <c r="J346" s="365" t="s">
        <v>214</v>
      </c>
      <c r="K346" s="365" t="s">
        <v>580</v>
      </c>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c r="AM346" s="78"/>
      <c r="AN346" s="78"/>
    </row>
    <row r="347" spans="1:40" customFormat="1">
      <c r="A347" s="365" t="s">
        <v>258</v>
      </c>
      <c r="B347" s="496" t="s">
        <v>247</v>
      </c>
      <c r="C347" s="496" t="s">
        <v>248</v>
      </c>
      <c r="D347" s="365" t="s">
        <v>585</v>
      </c>
      <c r="E347" s="494">
        <v>8.1999999999999993</v>
      </c>
      <c r="F347" s="494">
        <f>+[1]!Tableau1[[#This Row],[Capacité brute (MW)]]</f>
        <v>8.1999999999999993</v>
      </c>
      <c r="G347" s="494">
        <f>Tableau1[[#This Row],[Gross capacity (MW)]]*Tableau1[[#This Row],[EDF Stake (%)]]</f>
        <v>8.1999999999999993</v>
      </c>
      <c r="H347" s="365" t="s">
        <v>61</v>
      </c>
      <c r="I347" s="496">
        <v>1</v>
      </c>
      <c r="J347" s="365" t="s">
        <v>214</v>
      </c>
      <c r="K347" s="365" t="s">
        <v>580</v>
      </c>
    </row>
    <row r="348" spans="1:40" customFormat="1">
      <c r="A348" s="365" t="s">
        <v>258</v>
      </c>
      <c r="B348" s="496" t="s">
        <v>247</v>
      </c>
      <c r="C348" s="496" t="s">
        <v>260</v>
      </c>
      <c r="D348" s="365" t="s">
        <v>582</v>
      </c>
      <c r="E348" s="494">
        <v>1</v>
      </c>
      <c r="F348" s="494">
        <f>+[1]!Tableau1[[#This Row],[Capacité brute (MW)]]</f>
        <v>1</v>
      </c>
      <c r="G348" s="494">
        <f>Tableau1[[#This Row],[EDF Stake (%)]]*Tableau1[[#This Row],[Gross capacity (MW)]]</f>
        <v>1</v>
      </c>
      <c r="H348" s="365" t="s">
        <v>61</v>
      </c>
      <c r="I348" s="496">
        <v>1</v>
      </c>
      <c r="J348" s="365" t="s">
        <v>214</v>
      </c>
      <c r="K348" s="365" t="s">
        <v>580</v>
      </c>
    </row>
    <row r="349" spans="1:40" s="139" customFormat="1" ht="15" customHeight="1">
      <c r="A349" s="365" t="s">
        <v>263</v>
      </c>
      <c r="B349" s="496" t="s">
        <v>247</v>
      </c>
      <c r="C349" s="496" t="s">
        <v>264</v>
      </c>
      <c r="D349" s="365" t="s">
        <v>585</v>
      </c>
      <c r="E349" s="494">
        <v>80</v>
      </c>
      <c r="F349" s="494">
        <f>+[1]!Tableau1[[#This Row],[Capacité brute (MW)]]</f>
        <v>80</v>
      </c>
      <c r="G349" s="494">
        <f>Tableau1[[#This Row],[Gross capacity (MW)]]*Tableau1[[#This Row],[EDF Stake (%)]]</f>
        <v>80</v>
      </c>
      <c r="H349" s="365" t="s">
        <v>61</v>
      </c>
      <c r="I349" s="496">
        <v>1</v>
      </c>
      <c r="J349" s="365" t="s">
        <v>214</v>
      </c>
      <c r="K349" s="365" t="s">
        <v>580</v>
      </c>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c r="AM349" s="78"/>
      <c r="AN349" s="78"/>
    </row>
    <row r="350" spans="1:40" s="139" customFormat="1" ht="15" customHeight="1">
      <c r="A350" s="365" t="s">
        <v>263</v>
      </c>
      <c r="B350" s="496" t="s">
        <v>247</v>
      </c>
      <c r="C350" s="496" t="s">
        <v>248</v>
      </c>
      <c r="D350" s="365" t="s">
        <v>582</v>
      </c>
      <c r="E350" s="494">
        <v>132.1</v>
      </c>
      <c r="F350" s="494">
        <f>+[1]!Tableau1[[#This Row],[Capacité brute (MW)]]</f>
        <v>132.1</v>
      </c>
      <c r="G350" s="494">
        <f>Tableau1[[#This Row],[EDF Stake (%)]]*Tableau1[[#This Row],[Gross capacity (MW)]]</f>
        <v>132.1</v>
      </c>
      <c r="H350" s="365" t="s">
        <v>61</v>
      </c>
      <c r="I350" s="496">
        <v>1</v>
      </c>
      <c r="J350" s="365" t="s">
        <v>214</v>
      </c>
      <c r="K350" s="365" t="s">
        <v>580</v>
      </c>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c r="AL350" s="78"/>
      <c r="AM350" s="78"/>
      <c r="AN350" s="78"/>
    </row>
    <row r="351" spans="1:40" s="139" customFormat="1" ht="15" customHeight="1">
      <c r="A351" s="365" t="s">
        <v>263</v>
      </c>
      <c r="B351" s="496" t="s">
        <v>271</v>
      </c>
      <c r="C351" s="496" t="s">
        <v>274</v>
      </c>
      <c r="D351" s="365" t="s">
        <v>585</v>
      </c>
      <c r="E351" s="494">
        <v>210.71999999999997</v>
      </c>
      <c r="F351" s="494">
        <v>210.71999999999997</v>
      </c>
      <c r="G351" s="494">
        <f>Tableau1[[#This Row],[Gross capacity (MW)]]*Tableau1[[#This Row],[EDF Stake (%)]]</f>
        <v>210.71999999999997</v>
      </c>
      <c r="H351" s="365">
        <v>2013</v>
      </c>
      <c r="I351" s="496">
        <v>1</v>
      </c>
      <c r="J351" s="365" t="s">
        <v>214</v>
      </c>
      <c r="K351" s="365" t="s">
        <v>580</v>
      </c>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c r="AL351" s="78"/>
      <c r="AM351" s="78"/>
      <c r="AN351" s="78"/>
    </row>
    <row r="352" spans="1:40" s="139" customFormat="1" ht="15" customHeight="1">
      <c r="A352" s="365" t="s">
        <v>243</v>
      </c>
      <c r="B352" s="496" t="s">
        <v>244</v>
      </c>
      <c r="C352" s="496" t="s">
        <v>245</v>
      </c>
      <c r="D352" s="365" t="s">
        <v>585</v>
      </c>
      <c r="E352" s="494">
        <v>6.38</v>
      </c>
      <c r="F352" s="494">
        <f>+[1]!Tableau1[[#This Row],[Capacité brute (MW)]]</f>
        <v>6.38</v>
      </c>
      <c r="G352" s="494">
        <f>Tableau1[[#This Row],[EDF Stake (%)]]*Tableau1[[#This Row],[Gross capacity (MW)]]</f>
        <v>6.38</v>
      </c>
      <c r="H352" s="365" t="s">
        <v>61</v>
      </c>
      <c r="I352" s="496">
        <v>1</v>
      </c>
      <c r="J352" s="365" t="s">
        <v>214</v>
      </c>
      <c r="K352" s="365" t="s">
        <v>580</v>
      </c>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c r="AM352" s="78"/>
      <c r="AN352" s="78"/>
    </row>
    <row r="353" spans="1:40" s="139" customFormat="1" ht="15" customHeight="1">
      <c r="A353" s="365" t="s">
        <v>265</v>
      </c>
      <c r="B353" s="496" t="s">
        <v>247</v>
      </c>
      <c r="C353" s="496" t="s">
        <v>266</v>
      </c>
      <c r="D353" s="365" t="s">
        <v>585</v>
      </c>
      <c r="E353" s="494">
        <v>20</v>
      </c>
      <c r="F353" s="494">
        <f>+[1]!Tableau1[[#This Row],[Capacité brute (MW)]]</f>
        <v>20</v>
      </c>
      <c r="G353" s="494">
        <f>Tableau1[[#This Row],[Gross capacity (MW)]]*Tableau1[[#This Row],[EDF Stake (%)]]</f>
        <v>20</v>
      </c>
      <c r="H353" s="365" t="s">
        <v>61</v>
      </c>
      <c r="I353" s="496">
        <v>1</v>
      </c>
      <c r="J353" s="365" t="s">
        <v>214</v>
      </c>
      <c r="K353" s="365" t="s">
        <v>580</v>
      </c>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c r="AL353" s="78"/>
      <c r="AM353" s="78"/>
      <c r="AN353" s="78"/>
    </row>
    <row r="354" spans="1:40" s="139" customFormat="1" ht="15" customHeight="1">
      <c r="A354" s="365" t="s">
        <v>265</v>
      </c>
      <c r="B354" s="496" t="s">
        <v>271</v>
      </c>
      <c r="C354" s="496" t="s">
        <v>275</v>
      </c>
      <c r="D354" s="365" t="s">
        <v>585</v>
      </c>
      <c r="E354" s="494">
        <v>210.71999999999997</v>
      </c>
      <c r="F354" s="494">
        <v>210.71999999999997</v>
      </c>
      <c r="G354" s="494">
        <f>Tableau1[[#This Row],[EDF Stake (%)]]*Tableau1[[#This Row],[Gross capacity (MW)]]</f>
        <v>210.71999999999997</v>
      </c>
      <c r="H354" s="365">
        <v>2014</v>
      </c>
      <c r="I354" s="496">
        <v>1</v>
      </c>
      <c r="J354" s="365" t="s">
        <v>214</v>
      </c>
      <c r="K354" s="365" t="s">
        <v>580</v>
      </c>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c r="AM354" s="78"/>
      <c r="AN354" s="78"/>
    </row>
    <row r="355" spans="1:40" s="139" customFormat="1" ht="15" customHeight="1">
      <c r="A355" s="365" t="s">
        <v>265</v>
      </c>
      <c r="B355" s="496" t="s">
        <v>247</v>
      </c>
      <c r="C355" s="496" t="s">
        <v>267</v>
      </c>
      <c r="D355" s="365" t="s">
        <v>585</v>
      </c>
      <c r="E355" s="494">
        <v>127.8</v>
      </c>
      <c r="F355" s="494">
        <f>+[1]!Tableau1[[#This Row],[Capacité brute (MW)]]</f>
        <v>127.8</v>
      </c>
      <c r="G355" s="494">
        <f>Tableau1[[#This Row],[Gross capacity (MW)]]*Tableau1[[#This Row],[EDF Stake (%)]]</f>
        <v>127.8</v>
      </c>
      <c r="H355" s="365" t="s">
        <v>61</v>
      </c>
      <c r="I355" s="496">
        <v>1</v>
      </c>
      <c r="J355" s="365" t="s">
        <v>214</v>
      </c>
      <c r="K355" s="365" t="s">
        <v>580</v>
      </c>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c r="AM355" s="78"/>
      <c r="AN355" s="78"/>
    </row>
    <row r="356" spans="1:40" s="139" customFormat="1" ht="15" customHeight="1">
      <c r="A356" s="365" t="s">
        <v>749</v>
      </c>
      <c r="B356" s="496" t="s">
        <v>247</v>
      </c>
      <c r="C356" s="496" t="s">
        <v>742</v>
      </c>
      <c r="D356" s="365" t="s">
        <v>65</v>
      </c>
      <c r="E356" s="494">
        <v>98</v>
      </c>
      <c r="F356" s="494">
        <v>0</v>
      </c>
      <c r="G356" s="494">
        <f>Tableau1[[#This Row],[EDF Stake (%)]]*Tableau1[[#This Row],[Gross capacity (MW)]]</f>
        <v>24.5</v>
      </c>
      <c r="H356" s="365" t="s">
        <v>61</v>
      </c>
      <c r="I356" s="496">
        <v>0.25</v>
      </c>
      <c r="J356" s="365" t="s">
        <v>215</v>
      </c>
      <c r="K356" s="365" t="s">
        <v>580</v>
      </c>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c r="AM356" s="78"/>
      <c r="AN356" s="78"/>
    </row>
    <row r="357" spans="1:40" s="139" customFormat="1" ht="15" customHeight="1">
      <c r="A357" s="365" t="s">
        <v>748</v>
      </c>
      <c r="B357" s="496" t="s">
        <v>247</v>
      </c>
      <c r="C357" s="496" t="s">
        <v>741</v>
      </c>
      <c r="D357" s="365" t="s">
        <v>583</v>
      </c>
      <c r="E357" s="494">
        <v>110</v>
      </c>
      <c r="F357" s="494">
        <v>0</v>
      </c>
      <c r="G357" s="494">
        <f>Tableau1[[#This Row],[Gross capacity (MW)]]*Tableau1[[#This Row],[EDF Stake (%)]]</f>
        <v>17.600000000000001</v>
      </c>
      <c r="H357" s="365" t="s">
        <v>61</v>
      </c>
      <c r="I357" s="496">
        <v>0.16</v>
      </c>
      <c r="J357" s="365" t="s">
        <v>215</v>
      </c>
      <c r="K357" s="365" t="s">
        <v>580</v>
      </c>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c r="AL357" s="78"/>
      <c r="AM357" s="78"/>
      <c r="AN357" s="78"/>
    </row>
    <row r="358" spans="1:40" s="139" customFormat="1" ht="15" customHeight="1">
      <c r="A358" s="365" t="s">
        <v>748</v>
      </c>
      <c r="B358" s="496" t="s">
        <v>247</v>
      </c>
      <c r="C358" s="496" t="s">
        <v>741</v>
      </c>
      <c r="D358" s="365" t="s">
        <v>65</v>
      </c>
      <c r="E358" s="494">
        <v>116.38</v>
      </c>
      <c r="F358" s="494">
        <v>0</v>
      </c>
      <c r="G358" s="494">
        <f>Tableau1[[#This Row],[EDF Stake (%)]]*Tableau1[[#This Row],[Gross capacity (MW)]]</f>
        <v>18.620799999999999</v>
      </c>
      <c r="H358" s="365" t="s">
        <v>61</v>
      </c>
      <c r="I358" s="496">
        <v>0.16</v>
      </c>
      <c r="J358" s="365" t="s">
        <v>215</v>
      </c>
      <c r="K358" s="365" t="s">
        <v>580</v>
      </c>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c r="AM358" s="78"/>
      <c r="AN358" s="78"/>
    </row>
    <row r="359" spans="1:40" s="139" customFormat="1" ht="15" customHeight="1">
      <c r="A359" s="365" t="s">
        <v>748</v>
      </c>
      <c r="B359" s="496" t="s">
        <v>247</v>
      </c>
      <c r="C359" s="496" t="s">
        <v>741</v>
      </c>
      <c r="D359" s="365" t="s">
        <v>582</v>
      </c>
      <c r="E359" s="494">
        <v>77.77</v>
      </c>
      <c r="F359" s="494">
        <v>0</v>
      </c>
      <c r="G359" s="494">
        <v>12.44</v>
      </c>
      <c r="H359" s="365" t="s">
        <v>61</v>
      </c>
      <c r="I359" s="496">
        <v>0.16</v>
      </c>
      <c r="J359" s="365" t="s">
        <v>215</v>
      </c>
      <c r="K359" s="365" t="s">
        <v>580</v>
      </c>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c r="AM359" s="78"/>
      <c r="AN359" s="78"/>
    </row>
    <row r="360" spans="1:40" s="139" customFormat="1" ht="15" customHeight="1">
      <c r="A360" s="365" t="s">
        <v>748</v>
      </c>
      <c r="B360" s="496" t="s">
        <v>247</v>
      </c>
      <c r="C360" s="496" t="s">
        <v>741</v>
      </c>
      <c r="D360" s="365" t="s">
        <v>98</v>
      </c>
      <c r="E360" s="494">
        <v>12.97</v>
      </c>
      <c r="F360" s="494">
        <v>0</v>
      </c>
      <c r="G360" s="494">
        <f>Tableau1[[#This Row],[EDF Stake (%)]]*Tableau1[[#This Row],[Gross capacity (MW)]]</f>
        <v>2.0752000000000002</v>
      </c>
      <c r="H360" s="365" t="s">
        <v>61</v>
      </c>
      <c r="I360" s="496">
        <v>0.16</v>
      </c>
      <c r="J360" s="365" t="s">
        <v>215</v>
      </c>
      <c r="K360" s="365" t="s">
        <v>580</v>
      </c>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c r="AM360" s="78"/>
      <c r="AN360" s="78"/>
    </row>
    <row r="361" spans="1:40" s="139" customFormat="1" ht="15" customHeight="1">
      <c r="A361" s="365" t="s">
        <v>268</v>
      </c>
      <c r="B361" s="496" t="s">
        <v>247</v>
      </c>
      <c r="C361" s="496" t="s">
        <v>269</v>
      </c>
      <c r="D361" s="365" t="s">
        <v>585</v>
      </c>
      <c r="E361" s="494">
        <v>5.2</v>
      </c>
      <c r="F361" s="494">
        <f>+[1]!Tableau1[[#This Row],[Capacité brute (MW)]]</f>
        <v>5.2</v>
      </c>
      <c r="G361" s="494">
        <f>Tableau1[[#This Row],[Gross capacity (MW)]]*Tableau1[[#This Row],[EDF Stake (%)]]</f>
        <v>5.2</v>
      </c>
      <c r="H361" s="365" t="s">
        <v>61</v>
      </c>
      <c r="I361" s="496">
        <v>1</v>
      </c>
      <c r="J361" s="365" t="s">
        <v>214</v>
      </c>
      <c r="K361" s="365" t="s">
        <v>580</v>
      </c>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c r="AM361" s="78"/>
      <c r="AN361" s="78"/>
    </row>
    <row r="362" spans="1:40" s="139" customFormat="1" ht="15" customHeight="1">
      <c r="A362" s="365" t="s">
        <v>268</v>
      </c>
      <c r="B362" s="496" t="s">
        <v>247</v>
      </c>
      <c r="C362" s="496" t="s">
        <v>270</v>
      </c>
      <c r="D362" s="365" t="s">
        <v>585</v>
      </c>
      <c r="E362" s="494">
        <v>22</v>
      </c>
      <c r="F362" s="494">
        <f>+[1]!Tableau1[[#This Row],[Capacité brute (MW)]]</f>
        <v>22</v>
      </c>
      <c r="G362" s="494">
        <f>Tableau1[[#This Row],[EDF Stake (%)]]*Tableau1[[#This Row],[Gross capacity (MW)]]</f>
        <v>22</v>
      </c>
      <c r="H362" s="365" t="s">
        <v>61</v>
      </c>
      <c r="I362" s="496">
        <v>1</v>
      </c>
      <c r="J362" s="365" t="s">
        <v>214</v>
      </c>
      <c r="K362" s="365" t="s">
        <v>580</v>
      </c>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c r="AM362" s="78"/>
      <c r="AN362" s="78"/>
    </row>
    <row r="363" spans="1:40" s="139" customFormat="1" ht="15" customHeight="1">
      <c r="A363" s="365" t="s">
        <v>87</v>
      </c>
      <c r="B363" s="365" t="s">
        <v>71</v>
      </c>
      <c r="C363" s="496" t="s">
        <v>234</v>
      </c>
      <c r="D363" s="365" t="s">
        <v>84</v>
      </c>
      <c r="E363" s="494">
        <v>264</v>
      </c>
      <c r="F363" s="494">
        <v>209</v>
      </c>
      <c r="G363" s="494">
        <v>238</v>
      </c>
      <c r="H363" s="365" t="s">
        <v>896</v>
      </c>
      <c r="I363" s="496" t="s">
        <v>234</v>
      </c>
      <c r="J363" s="365" t="s">
        <v>214</v>
      </c>
      <c r="K363" s="365" t="s">
        <v>71</v>
      </c>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c r="AM363" s="78"/>
      <c r="AN363" s="78"/>
    </row>
    <row r="364" spans="1:40" s="139" customFormat="1" ht="15" customHeight="1">
      <c r="A364" s="365" t="s">
        <v>87</v>
      </c>
      <c r="B364" s="365" t="s">
        <v>71</v>
      </c>
      <c r="C364" s="496" t="s">
        <v>234</v>
      </c>
      <c r="D364" s="365" t="s">
        <v>98</v>
      </c>
      <c r="E364" s="494">
        <v>32</v>
      </c>
      <c r="F364" s="494">
        <v>32</v>
      </c>
      <c r="G364" s="494">
        <v>30</v>
      </c>
      <c r="H364" s="365" t="s">
        <v>897</v>
      </c>
      <c r="I364" s="496" t="s">
        <v>234</v>
      </c>
      <c r="J364" s="365" t="s">
        <v>214</v>
      </c>
      <c r="K364" s="365" t="s">
        <v>71</v>
      </c>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c r="AM364" s="78"/>
      <c r="AN364" s="78"/>
    </row>
    <row r="365" spans="1:40" s="139" customFormat="1" ht="15" customHeight="1">
      <c r="A365" s="365" t="s">
        <v>69</v>
      </c>
      <c r="B365" s="496" t="s">
        <v>235</v>
      </c>
      <c r="C365" s="496" t="s">
        <v>492</v>
      </c>
      <c r="D365" s="365" t="s">
        <v>66</v>
      </c>
      <c r="E365" s="494">
        <v>32.97</v>
      </c>
      <c r="F365" s="494">
        <v>32.97</v>
      </c>
      <c r="G365" s="494">
        <f>Tableau1[[#This Row],[Gross capacity (MW)]]*Tableau1[[#This Row],[EDF Stake (%)]]</f>
        <v>32.036949</v>
      </c>
      <c r="H365" s="365">
        <v>2010</v>
      </c>
      <c r="I365" s="496">
        <v>0.97170000000000001</v>
      </c>
      <c r="J365" s="365" t="s">
        <v>214</v>
      </c>
      <c r="K365" s="365" t="s">
        <v>69</v>
      </c>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c r="AM365" s="78"/>
      <c r="AN365" s="78"/>
    </row>
    <row r="366" spans="1:40" s="139" customFormat="1" ht="15" customHeight="1">
      <c r="A366" s="365" t="s">
        <v>91</v>
      </c>
      <c r="B366" s="365" t="s">
        <v>71</v>
      </c>
      <c r="C366" s="496" t="s">
        <v>234</v>
      </c>
      <c r="D366" s="365" t="s">
        <v>84</v>
      </c>
      <c r="E366" s="494">
        <v>68</v>
      </c>
      <c r="F366" s="494">
        <v>68</v>
      </c>
      <c r="G366" s="494">
        <v>68</v>
      </c>
      <c r="H366" s="365" t="s">
        <v>898</v>
      </c>
      <c r="I366" s="496" t="s">
        <v>234</v>
      </c>
      <c r="J366" s="365" t="s">
        <v>214</v>
      </c>
      <c r="K366" s="365" t="s">
        <v>71</v>
      </c>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c r="AM366" s="78"/>
      <c r="AN366" s="78"/>
    </row>
    <row r="367" spans="1:40" s="139" customFormat="1" ht="15" customHeight="1">
      <c r="A367" s="365" t="s">
        <v>93</v>
      </c>
      <c r="B367" s="365" t="s">
        <v>71</v>
      </c>
      <c r="C367" s="496" t="s">
        <v>234</v>
      </c>
      <c r="D367" s="365" t="s">
        <v>84</v>
      </c>
      <c r="E367" s="494">
        <v>364</v>
      </c>
      <c r="F367" s="494">
        <v>200</v>
      </c>
      <c r="G367" s="494">
        <v>262</v>
      </c>
      <c r="H367" s="365" t="s">
        <v>870</v>
      </c>
      <c r="I367" s="496" t="s">
        <v>234</v>
      </c>
      <c r="J367" s="365" t="s">
        <v>214</v>
      </c>
      <c r="K367" s="365" t="s">
        <v>71</v>
      </c>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c r="AM367" s="78"/>
      <c r="AN367" s="78"/>
    </row>
    <row r="368" spans="1:40" s="139" customFormat="1" ht="15" customHeight="1">
      <c r="A368" s="365" t="s">
        <v>93</v>
      </c>
      <c r="B368" s="365" t="s">
        <v>71</v>
      </c>
      <c r="C368" s="496" t="s">
        <v>234</v>
      </c>
      <c r="D368" s="365" t="s">
        <v>98</v>
      </c>
      <c r="E368" s="494">
        <v>657</v>
      </c>
      <c r="F368" s="494">
        <v>36</v>
      </c>
      <c r="G368" s="494">
        <v>325</v>
      </c>
      <c r="H368" s="365" t="s">
        <v>884</v>
      </c>
      <c r="I368" s="496" t="s">
        <v>234</v>
      </c>
      <c r="J368" s="365" t="s">
        <v>214</v>
      </c>
      <c r="K368" s="365" t="s">
        <v>71</v>
      </c>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c r="AM368" s="78"/>
      <c r="AN368" s="78"/>
    </row>
    <row r="369" spans="1:40" s="139" customFormat="1" ht="15" customHeight="1">
      <c r="A369" s="365" t="s">
        <v>276</v>
      </c>
      <c r="B369" s="365" t="s">
        <v>71</v>
      </c>
      <c r="C369" s="496" t="s">
        <v>234</v>
      </c>
      <c r="D369" s="365" t="s">
        <v>98</v>
      </c>
      <c r="E369" s="494">
        <v>427</v>
      </c>
      <c r="F369" s="494">
        <v>350</v>
      </c>
      <c r="G369" s="494">
        <v>323</v>
      </c>
      <c r="H369" s="365" t="s">
        <v>871</v>
      </c>
      <c r="I369" s="496" t="s">
        <v>234</v>
      </c>
      <c r="J369" s="365" t="s">
        <v>214</v>
      </c>
      <c r="K369" s="365" t="s">
        <v>71</v>
      </c>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c r="AM369" s="78"/>
      <c r="AN369" s="78"/>
    </row>
    <row r="370" spans="1:40" s="139" customFormat="1" ht="15" customHeight="1">
      <c r="A370" s="365" t="s">
        <v>69</v>
      </c>
      <c r="B370" s="496" t="s">
        <v>756</v>
      </c>
      <c r="C370" s="496" t="s">
        <v>682</v>
      </c>
      <c r="D370" s="365" t="s">
        <v>98</v>
      </c>
      <c r="E370" s="494">
        <v>0.74060000000000004</v>
      </c>
      <c r="F370" s="494">
        <v>0.74060000000000004</v>
      </c>
      <c r="G370" s="494">
        <f>Tableau1[[#This Row],[EDF Stake (%)]]*Tableau1[[#This Row],[Gross capacity (MW)]]</f>
        <v>0.36704135999999998</v>
      </c>
      <c r="H370" s="365">
        <v>2011</v>
      </c>
      <c r="I370" s="496">
        <v>0.49559999999999998</v>
      </c>
      <c r="J370" s="365" t="s">
        <v>214</v>
      </c>
      <c r="K370" s="365" t="s">
        <v>69</v>
      </c>
      <c r="L370" s="78"/>
      <c r="M370" s="78"/>
      <c r="N370" s="78"/>
      <c r="O370" s="78"/>
      <c r="P370" s="78"/>
      <c r="Q370" s="78"/>
      <c r="R370" s="78"/>
      <c r="S370" s="78"/>
      <c r="T370" s="78"/>
      <c r="U370" s="78"/>
      <c r="V370" s="78"/>
      <c r="W370" s="78"/>
      <c r="X370" s="78"/>
      <c r="Y370" s="78"/>
      <c r="Z370" s="78"/>
      <c r="AA370" s="78"/>
    </row>
    <row r="371" spans="1:40" s="139" customFormat="1" ht="15" customHeight="1">
      <c r="A371" s="365" t="s">
        <v>69</v>
      </c>
      <c r="B371" s="496" t="s">
        <v>235</v>
      </c>
      <c r="C371" s="496" t="s">
        <v>493</v>
      </c>
      <c r="D371" s="365" t="s">
        <v>587</v>
      </c>
      <c r="E371" s="494">
        <v>2.4500000000000002</v>
      </c>
      <c r="F371" s="494">
        <v>2.4500000000000002</v>
      </c>
      <c r="G371" s="494">
        <f>Tableau1[[#This Row],[Gross capacity (MW)]]*Tableau1[[#This Row],[EDF Stake (%)]]</f>
        <v>2.380665</v>
      </c>
      <c r="H371" s="365">
        <v>1959</v>
      </c>
      <c r="I371" s="496">
        <v>0.97170000000000001</v>
      </c>
      <c r="J371" s="365" t="s">
        <v>214</v>
      </c>
      <c r="K371" s="365" t="s">
        <v>69</v>
      </c>
      <c r="L371" s="78"/>
      <c r="M371" s="78"/>
      <c r="N371" s="78"/>
      <c r="O371" s="78"/>
      <c r="P371" s="78"/>
      <c r="Q371" s="78"/>
      <c r="R371" s="78"/>
      <c r="S371" s="78"/>
      <c r="T371" s="78"/>
      <c r="U371" s="78"/>
      <c r="V371" s="78"/>
      <c r="W371" s="78"/>
      <c r="X371" s="78"/>
      <c r="Y371" s="78"/>
      <c r="Z371" s="78"/>
      <c r="AA371" s="78"/>
    </row>
    <row r="372" spans="1:40" s="139" customFormat="1" ht="15" customHeight="1">
      <c r="A372" s="365" t="s">
        <v>69</v>
      </c>
      <c r="B372" s="496" t="s">
        <v>442</v>
      </c>
      <c r="C372" s="496" t="s">
        <v>476</v>
      </c>
      <c r="D372" s="365" t="s">
        <v>66</v>
      </c>
      <c r="E372" s="494">
        <v>121.3621</v>
      </c>
      <c r="F372" s="494">
        <v>121.3621</v>
      </c>
      <c r="G372" s="494">
        <f>Tableau1[[#This Row],[EDF Stake (%)]]*Tableau1[[#This Row],[Gross capacity (MW)]]</f>
        <v>117.92755257</v>
      </c>
      <c r="H372" s="365">
        <v>1995</v>
      </c>
      <c r="I372" s="496">
        <v>0.97170000000000001</v>
      </c>
      <c r="J372" s="365" t="s">
        <v>214</v>
      </c>
      <c r="K372" s="365" t="s">
        <v>69</v>
      </c>
      <c r="L372" s="78"/>
      <c r="M372" s="78"/>
      <c r="N372" s="78"/>
      <c r="O372" s="78"/>
      <c r="P372" s="78"/>
      <c r="Q372" s="78"/>
      <c r="R372" s="78"/>
      <c r="S372" s="78"/>
      <c r="T372" s="78"/>
      <c r="U372" s="78"/>
      <c r="V372" s="78"/>
      <c r="W372" s="78"/>
      <c r="X372" s="78"/>
      <c r="Y372" s="78"/>
      <c r="Z372" s="78"/>
      <c r="AA372" s="78"/>
    </row>
    <row r="373" spans="1:40" s="139" customFormat="1" ht="15" customHeight="1">
      <c r="A373" s="365" t="s">
        <v>69</v>
      </c>
      <c r="B373" s="496" t="s">
        <v>756</v>
      </c>
      <c r="C373" s="496" t="s">
        <v>646</v>
      </c>
      <c r="D373" s="365" t="s">
        <v>98</v>
      </c>
      <c r="E373" s="494">
        <v>0.99912000000000001</v>
      </c>
      <c r="F373" s="494">
        <v>0.99912000000000001</v>
      </c>
      <c r="G373" s="494">
        <f>Tableau1[[#This Row],[Gross capacity (MW)]]*Tableau1[[#This Row],[EDF Stake (%)]]</f>
        <v>0.495163872</v>
      </c>
      <c r="H373" s="365">
        <v>2011</v>
      </c>
      <c r="I373" s="496">
        <v>0.49559999999999998</v>
      </c>
      <c r="J373" s="365" t="s">
        <v>214</v>
      </c>
      <c r="K373" s="365" t="s">
        <v>69</v>
      </c>
      <c r="L373" s="78"/>
      <c r="M373" s="78"/>
      <c r="N373" s="78"/>
      <c r="O373" s="78"/>
      <c r="P373" s="78"/>
      <c r="Q373" s="78"/>
      <c r="R373" s="78"/>
      <c r="S373" s="78"/>
      <c r="T373" s="78"/>
      <c r="U373" s="78"/>
      <c r="V373" s="78"/>
      <c r="W373" s="78"/>
      <c r="X373" s="78"/>
      <c r="Y373" s="78"/>
      <c r="Z373" s="78"/>
      <c r="AA373" s="78"/>
    </row>
    <row r="374" spans="1:40" s="139" customFormat="1" ht="15" customHeight="1">
      <c r="A374" s="365" t="s">
        <v>69</v>
      </c>
      <c r="B374" s="496" t="s">
        <v>899</v>
      </c>
      <c r="C374" s="496" t="s">
        <v>444</v>
      </c>
      <c r="D374" s="365" t="s">
        <v>84</v>
      </c>
      <c r="E374" s="494">
        <v>70</v>
      </c>
      <c r="F374" s="494">
        <v>70</v>
      </c>
      <c r="G374" s="494">
        <f>Tableau1[[#This Row],[EDF Stake (%)]]*Tableau1[[#This Row],[Gross capacity (MW)]]</f>
        <v>34.692</v>
      </c>
      <c r="H374" s="365">
        <v>2005</v>
      </c>
      <c r="I374" s="496">
        <v>0.49559999999999998</v>
      </c>
      <c r="J374" s="365" t="s">
        <v>214</v>
      </c>
      <c r="K374" s="365" t="s">
        <v>69</v>
      </c>
      <c r="L374" s="78"/>
      <c r="M374" s="78"/>
      <c r="N374" s="78"/>
      <c r="O374" s="78"/>
      <c r="P374" s="78"/>
      <c r="Q374" s="78"/>
      <c r="R374" s="78"/>
      <c r="S374" s="78"/>
      <c r="T374" s="78"/>
      <c r="U374" s="78"/>
      <c r="V374" s="78"/>
      <c r="W374" s="78"/>
      <c r="X374" s="78"/>
      <c r="Y374" s="78"/>
      <c r="Z374" s="78"/>
      <c r="AA374" s="78"/>
    </row>
    <row r="375" spans="1:40" s="139" customFormat="1" ht="15" customHeight="1">
      <c r="A375" s="365" t="s">
        <v>69</v>
      </c>
      <c r="B375" s="496" t="s">
        <v>442</v>
      </c>
      <c r="C375" s="496" t="s">
        <v>477</v>
      </c>
      <c r="D375" s="365" t="s">
        <v>66</v>
      </c>
      <c r="E375" s="494">
        <v>391.07</v>
      </c>
      <c r="F375" s="494">
        <v>391.07</v>
      </c>
      <c r="G375" s="494">
        <f>Tableau1[[#This Row],[Gross capacity (MW)]]*Tableau1[[#This Row],[EDF Stake (%)]]</f>
        <v>380.00271900000001</v>
      </c>
      <c r="H375" s="365">
        <v>2005</v>
      </c>
      <c r="I375" s="496">
        <v>0.97170000000000001</v>
      </c>
      <c r="J375" s="365" t="s">
        <v>214</v>
      </c>
      <c r="K375" s="365" t="s">
        <v>69</v>
      </c>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c r="AM375" s="78"/>
      <c r="AN375" s="78"/>
    </row>
    <row r="376" spans="1:40" s="139" customFormat="1" ht="15" customHeight="1">
      <c r="A376" s="365" t="s">
        <v>217</v>
      </c>
      <c r="B376" s="496" t="s">
        <v>235</v>
      </c>
      <c r="C376" s="496" t="s">
        <v>236</v>
      </c>
      <c r="D376" s="365" t="s">
        <v>587</v>
      </c>
      <c r="E376" s="494">
        <v>1.4139999999999999</v>
      </c>
      <c r="F376" s="494">
        <v>1.4139999999999999</v>
      </c>
      <c r="G376" s="494">
        <f>Tableau1[[#This Row],[EDF Stake (%)]]*Tableau1[[#This Row],[Gross capacity (MW)]]</f>
        <v>1.3739838</v>
      </c>
      <c r="H376" s="365">
        <v>2010</v>
      </c>
      <c r="I376" s="496">
        <v>0.97170000000000001</v>
      </c>
      <c r="J376" s="365" t="s">
        <v>214</v>
      </c>
      <c r="K376" s="365" t="s">
        <v>69</v>
      </c>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row>
    <row r="377" spans="1:40" s="139" customFormat="1" ht="15" customHeight="1">
      <c r="A377" s="365" t="s">
        <v>69</v>
      </c>
      <c r="B377" s="496" t="s">
        <v>900</v>
      </c>
      <c r="C377" s="496" t="s">
        <v>615</v>
      </c>
      <c r="D377" s="365" t="s">
        <v>84</v>
      </c>
      <c r="E377" s="494">
        <v>10</v>
      </c>
      <c r="F377" s="494">
        <v>10</v>
      </c>
      <c r="G377" s="494">
        <f>Tableau1[[#This Row],[Gross capacity (MW)]]*Tableau1[[#This Row],[EDF Stake (%)]]</f>
        <v>4.9559999999999995</v>
      </c>
      <c r="H377" s="365">
        <v>2008</v>
      </c>
      <c r="I377" s="496">
        <v>0.49559999999999998</v>
      </c>
      <c r="J377" s="365" t="s">
        <v>214</v>
      </c>
      <c r="K377" s="365" t="s">
        <v>69</v>
      </c>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c r="AM377" s="78"/>
      <c r="AN377" s="78"/>
    </row>
    <row r="378" spans="1:40" s="139" customFormat="1" ht="15" customHeight="1">
      <c r="A378" s="365" t="s">
        <v>69</v>
      </c>
      <c r="B378" s="496" t="s">
        <v>899</v>
      </c>
      <c r="C378" s="496" t="s">
        <v>445</v>
      </c>
      <c r="D378" s="365" t="s">
        <v>84</v>
      </c>
      <c r="E378" s="494">
        <v>12</v>
      </c>
      <c r="F378" s="494">
        <v>12</v>
      </c>
      <c r="G378" s="494">
        <f>Tableau1[[#This Row],[EDF Stake (%)]]*Tableau1[[#This Row],[Gross capacity (MW)]]</f>
        <v>5.9471999999999996</v>
      </c>
      <c r="H378" s="365">
        <v>2014</v>
      </c>
      <c r="I378" s="496">
        <v>0.49559999999999998</v>
      </c>
      <c r="J378" s="365" t="s">
        <v>214</v>
      </c>
      <c r="K378" s="365" t="s">
        <v>69</v>
      </c>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c r="AM378" s="78"/>
      <c r="AN378" s="78"/>
    </row>
    <row r="379" spans="1:40" s="139" customFormat="1" ht="15" customHeight="1">
      <c r="A379" s="365" t="s">
        <v>69</v>
      </c>
      <c r="B379" s="496" t="s">
        <v>756</v>
      </c>
      <c r="C379" s="496" t="s">
        <v>664</v>
      </c>
      <c r="D379" s="365" t="s">
        <v>98</v>
      </c>
      <c r="E379" s="494">
        <v>0.94</v>
      </c>
      <c r="F379" s="494">
        <v>0.94</v>
      </c>
      <c r="G379" s="494">
        <f>Tableau1[[#This Row],[Gross capacity (MW)]]*Tableau1[[#This Row],[EDF Stake (%)]]</f>
        <v>0.46586399999999994</v>
      </c>
      <c r="H379" s="365">
        <v>2010</v>
      </c>
      <c r="I379" s="496">
        <v>0.49559999999999998</v>
      </c>
      <c r="J379" s="365" t="s">
        <v>214</v>
      </c>
      <c r="K379" s="365" t="s">
        <v>69</v>
      </c>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c r="AM379" s="78"/>
      <c r="AN379" s="78"/>
    </row>
    <row r="380" spans="1:40" s="139" customFormat="1" ht="15" customHeight="1">
      <c r="A380" s="365" t="s">
        <v>69</v>
      </c>
      <c r="B380" s="496" t="s">
        <v>757</v>
      </c>
      <c r="C380" s="496" t="s">
        <v>616</v>
      </c>
      <c r="D380" s="365" t="s">
        <v>84</v>
      </c>
      <c r="E380" s="494">
        <v>74</v>
      </c>
      <c r="F380" s="494">
        <v>74</v>
      </c>
      <c r="G380" s="494">
        <f>Tableau1[[#This Row],[EDF Stake (%)]]*Tableau1[[#This Row],[Gross capacity (MW)]]</f>
        <v>36.674399999999999</v>
      </c>
      <c r="H380" s="365">
        <v>2012</v>
      </c>
      <c r="I380" s="496">
        <v>0.49559999999999998</v>
      </c>
      <c r="J380" s="365" t="s">
        <v>214</v>
      </c>
      <c r="K380" s="365" t="s">
        <v>69</v>
      </c>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c r="AM380" s="78"/>
      <c r="AN380" s="78"/>
    </row>
    <row r="381" spans="1:40" s="139" customFormat="1" ht="15" customHeight="1">
      <c r="A381" s="365" t="s">
        <v>69</v>
      </c>
      <c r="B381" s="496" t="s">
        <v>235</v>
      </c>
      <c r="C381" s="496" t="s">
        <v>494</v>
      </c>
      <c r="D381" s="365" t="s">
        <v>587</v>
      </c>
      <c r="E381" s="494">
        <v>5.125</v>
      </c>
      <c r="F381" s="494">
        <v>5.125</v>
      </c>
      <c r="G381" s="494">
        <f>Tableau1[[#This Row],[Gross capacity (MW)]]*Tableau1[[#This Row],[EDF Stake (%)]]</f>
        <v>4.9799625000000001</v>
      </c>
      <c r="H381" s="365">
        <v>2010</v>
      </c>
      <c r="I381" s="496">
        <v>0.97170000000000001</v>
      </c>
      <c r="J381" s="365" t="s">
        <v>214</v>
      </c>
      <c r="K381" s="365" t="s">
        <v>69</v>
      </c>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c r="AM381" s="78"/>
      <c r="AN381" s="78"/>
    </row>
    <row r="382" spans="1:40" s="139" customFormat="1" ht="15" customHeight="1">
      <c r="A382" s="365" t="s">
        <v>69</v>
      </c>
      <c r="B382" s="496" t="s">
        <v>235</v>
      </c>
      <c r="C382" s="496" t="s">
        <v>488</v>
      </c>
      <c r="D382" s="365" t="s">
        <v>587</v>
      </c>
      <c r="E382" s="494">
        <v>1.2869999999999999</v>
      </c>
      <c r="F382" s="494">
        <v>1.2869999999999999</v>
      </c>
      <c r="G382" s="494">
        <f>Tableau1[[#This Row],[EDF Stake (%)]]*Tableau1[[#This Row],[Gross capacity (MW)]]</f>
        <v>1.2505778999999999</v>
      </c>
      <c r="H382" s="365">
        <v>2016</v>
      </c>
      <c r="I382" s="496">
        <v>0.97170000000000001</v>
      </c>
      <c r="J382" s="365" t="s">
        <v>214</v>
      </c>
      <c r="K382" s="365" t="s">
        <v>69</v>
      </c>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c r="AM382" s="78"/>
      <c r="AN382" s="78"/>
    </row>
    <row r="383" spans="1:40" s="139" customFormat="1" ht="15" customHeight="1">
      <c r="A383" s="365" t="s">
        <v>69</v>
      </c>
      <c r="B383" s="496" t="s">
        <v>756</v>
      </c>
      <c r="C383" s="496" t="s">
        <v>647</v>
      </c>
      <c r="D383" s="365" t="s">
        <v>98</v>
      </c>
      <c r="E383" s="494">
        <v>0.99912000000000001</v>
      </c>
      <c r="F383" s="494">
        <v>0.99912000000000001</v>
      </c>
      <c r="G383" s="494">
        <f>Tableau1[[#This Row],[Gross capacity (MW)]]*Tableau1[[#This Row],[EDF Stake (%)]]</f>
        <v>0.495163872</v>
      </c>
      <c r="H383" s="365">
        <v>2011</v>
      </c>
      <c r="I383" s="496">
        <v>0.49559999999999998</v>
      </c>
      <c r="J383" s="365" t="s">
        <v>214</v>
      </c>
      <c r="K383" s="365" t="s">
        <v>69</v>
      </c>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row>
    <row r="384" spans="1:40" s="139" customFormat="1" ht="15" customHeight="1">
      <c r="A384" s="365" t="s">
        <v>69</v>
      </c>
      <c r="B384" s="496" t="s">
        <v>939</v>
      </c>
      <c r="C384" s="496" t="s">
        <v>478</v>
      </c>
      <c r="D384" s="365" t="s">
        <v>66</v>
      </c>
      <c r="E384" s="494">
        <v>49.92</v>
      </c>
      <c r="F384" s="494">
        <v>49.92</v>
      </c>
      <c r="G384" s="494">
        <f>Tableau1[[#This Row],[EDF Stake (%)]]*Tableau1[[#This Row],[Gross capacity (MW)]]</f>
        <v>31.529472000000002</v>
      </c>
      <c r="H384" s="365">
        <v>1998</v>
      </c>
      <c r="I384" s="496">
        <v>0.63160000000000005</v>
      </c>
      <c r="J384" s="365" t="s">
        <v>214</v>
      </c>
      <c r="K384" s="365" t="s">
        <v>69</v>
      </c>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row>
    <row r="385" spans="1:40" s="139" customFormat="1" ht="15" customHeight="1">
      <c r="A385" s="365" t="s">
        <v>69</v>
      </c>
      <c r="B385" s="496" t="s">
        <v>900</v>
      </c>
      <c r="C385" s="496" t="s">
        <v>617</v>
      </c>
      <c r="D385" s="365" t="s">
        <v>84</v>
      </c>
      <c r="E385" s="494">
        <v>12</v>
      </c>
      <c r="F385" s="494">
        <v>12</v>
      </c>
      <c r="G385" s="494">
        <f>Tableau1[[#This Row],[Gross capacity (MW)]]*Tableau1[[#This Row],[EDF Stake (%)]]</f>
        <v>5.9471999999999996</v>
      </c>
      <c r="H385" s="365">
        <v>2008</v>
      </c>
      <c r="I385" s="496">
        <v>0.49559999999999998</v>
      </c>
      <c r="J385" s="365" t="s">
        <v>214</v>
      </c>
      <c r="K385" s="365" t="s">
        <v>69</v>
      </c>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row>
    <row r="386" spans="1:40" s="139" customFormat="1" ht="15" customHeight="1">
      <c r="A386" s="365" t="s">
        <v>69</v>
      </c>
      <c r="B386" s="496" t="s">
        <v>901</v>
      </c>
      <c r="C386" s="496" t="s">
        <v>470</v>
      </c>
      <c r="D386" s="365" t="s">
        <v>98</v>
      </c>
      <c r="E386" s="494">
        <v>1</v>
      </c>
      <c r="F386" s="494">
        <v>1</v>
      </c>
      <c r="G386" s="494">
        <f>Tableau1[[#This Row],[EDF Stake (%)]]*Tableau1[[#This Row],[Gross capacity (MW)]]</f>
        <v>0.49559999999999998</v>
      </c>
      <c r="H386" s="365">
        <v>2011</v>
      </c>
      <c r="I386" s="496">
        <v>0.49559999999999998</v>
      </c>
      <c r="J386" s="365" t="s">
        <v>214</v>
      </c>
      <c r="K386" s="365" t="s">
        <v>69</v>
      </c>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row>
    <row r="387" spans="1:40" s="139" customFormat="1">
      <c r="A387" s="365" t="s">
        <v>69</v>
      </c>
      <c r="B387" s="496" t="s">
        <v>756</v>
      </c>
      <c r="C387" s="496" t="s">
        <v>676</v>
      </c>
      <c r="D387" s="365" t="s">
        <v>98</v>
      </c>
      <c r="E387" s="494">
        <v>0.90359999999999996</v>
      </c>
      <c r="F387" s="494">
        <v>0.90359999999999996</v>
      </c>
      <c r="G387" s="494">
        <f>Tableau1[[#This Row],[Gross capacity (MW)]]*Tableau1[[#This Row],[EDF Stake (%)]]</f>
        <v>0.44782415999999997</v>
      </c>
      <c r="H387" s="365">
        <v>2011</v>
      </c>
      <c r="I387" s="496">
        <v>0.49559999999999998</v>
      </c>
      <c r="J387" s="365" t="s">
        <v>214</v>
      </c>
      <c r="K387" s="365" t="s">
        <v>69</v>
      </c>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row>
    <row r="388" spans="1:40" s="139" customFormat="1" ht="15" customHeight="1">
      <c r="A388" s="365" t="s">
        <v>69</v>
      </c>
      <c r="B388" s="496" t="s">
        <v>756</v>
      </c>
      <c r="C388" s="496" t="s">
        <v>686</v>
      </c>
      <c r="D388" s="365" t="s">
        <v>98</v>
      </c>
      <c r="E388" s="494">
        <v>0.54</v>
      </c>
      <c r="F388" s="494">
        <v>0.54</v>
      </c>
      <c r="G388" s="494">
        <f>Tableau1[[#This Row],[EDF Stake (%)]]*Tableau1[[#This Row],[Gross capacity (MW)]]</f>
        <v>0.26762400000000003</v>
      </c>
      <c r="H388" s="365">
        <v>2011</v>
      </c>
      <c r="I388" s="496">
        <v>0.49559999999999998</v>
      </c>
      <c r="J388" s="365" t="s">
        <v>214</v>
      </c>
      <c r="K388" s="365" t="s">
        <v>69</v>
      </c>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row>
    <row r="389" spans="1:40" s="139" customFormat="1" ht="15" customHeight="1">
      <c r="A389" s="365" t="s">
        <v>69</v>
      </c>
      <c r="B389" s="496" t="s">
        <v>235</v>
      </c>
      <c r="C389" s="496" t="s">
        <v>904</v>
      </c>
      <c r="D389" s="365" t="s">
        <v>587</v>
      </c>
      <c r="E389" s="494">
        <v>4.4000000000000004</v>
      </c>
      <c r="F389" s="494">
        <v>4.4000000000000004</v>
      </c>
      <c r="G389" s="494">
        <f>Tableau1[[#This Row],[Gross capacity (MW)]]*Tableau1[[#This Row],[EDF Stake (%)]]</f>
        <v>4.2754799999999999</v>
      </c>
      <c r="H389" s="365" t="s">
        <v>61</v>
      </c>
      <c r="I389" s="496">
        <v>0.97170000000000001</v>
      </c>
      <c r="J389" s="365" t="s">
        <v>214</v>
      </c>
      <c r="K389" s="365" t="s">
        <v>69</v>
      </c>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row>
    <row r="390" spans="1:40" s="139" customFormat="1" ht="15" customHeight="1">
      <c r="A390" s="365" t="s">
        <v>69</v>
      </c>
      <c r="B390" s="496" t="s">
        <v>899</v>
      </c>
      <c r="C390" s="496" t="s">
        <v>943</v>
      </c>
      <c r="D390" s="365" t="s">
        <v>84</v>
      </c>
      <c r="E390" s="494">
        <v>39.6</v>
      </c>
      <c r="F390" s="494">
        <v>39.6</v>
      </c>
      <c r="G390" s="494">
        <f>Tableau1[[#This Row],[EDF Stake (%)]]*Tableau1[[#This Row],[Gross capacity (MW)]]</f>
        <v>19.62576</v>
      </c>
      <c r="H390" s="365">
        <v>2018</v>
      </c>
      <c r="I390" s="496">
        <v>0.49559999999999998</v>
      </c>
      <c r="J390" s="365" t="s">
        <v>214</v>
      </c>
      <c r="K390" s="365" t="s">
        <v>69</v>
      </c>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row>
    <row r="391" spans="1:40" s="139" customFormat="1" ht="15" customHeight="1">
      <c r="A391" s="365" t="s">
        <v>69</v>
      </c>
      <c r="B391" s="496" t="s">
        <v>899</v>
      </c>
      <c r="C391" s="496" t="s">
        <v>446</v>
      </c>
      <c r="D391" s="365" t="s">
        <v>84</v>
      </c>
      <c r="E391" s="494">
        <v>3.15</v>
      </c>
      <c r="F391" s="494">
        <v>3.15</v>
      </c>
      <c r="G391" s="494">
        <f>Tableau1[[#This Row],[Gross capacity (MW)]]*Tableau1[[#This Row],[EDF Stake (%)]]</f>
        <v>1.56114</v>
      </c>
      <c r="H391" s="365">
        <v>1999</v>
      </c>
      <c r="I391" s="496">
        <v>0.49559999999999998</v>
      </c>
      <c r="J391" s="365" t="s">
        <v>214</v>
      </c>
      <c r="K391" s="365" t="s">
        <v>69</v>
      </c>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c r="AM391" s="78"/>
      <c r="AN391" s="78"/>
    </row>
    <row r="392" spans="1:40" s="139" customFormat="1" ht="15" customHeight="1">
      <c r="A392" s="365" t="s">
        <v>69</v>
      </c>
      <c r="B392" s="496" t="s">
        <v>899</v>
      </c>
      <c r="C392" s="496" t="s">
        <v>447</v>
      </c>
      <c r="D392" s="365" t="s">
        <v>84</v>
      </c>
      <c r="E392" s="494">
        <v>4.2</v>
      </c>
      <c r="F392" s="494">
        <v>4.2</v>
      </c>
      <c r="G392" s="494">
        <f>Tableau1[[#This Row],[EDF Stake (%)]]*Tableau1[[#This Row],[Gross capacity (MW)]]</f>
        <v>2.0815199999999998</v>
      </c>
      <c r="H392" s="365">
        <v>2001</v>
      </c>
      <c r="I392" s="496">
        <v>0.49559999999999998</v>
      </c>
      <c r="J392" s="365" t="s">
        <v>214</v>
      </c>
      <c r="K392" s="365" t="s">
        <v>69</v>
      </c>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c r="AM392" s="78"/>
      <c r="AN392" s="78"/>
    </row>
    <row r="393" spans="1:40" s="139" customFormat="1" ht="15" customHeight="1">
      <c r="A393" s="365" t="s">
        <v>69</v>
      </c>
      <c r="B393" s="496" t="s">
        <v>756</v>
      </c>
      <c r="C393" s="496" t="s">
        <v>639</v>
      </c>
      <c r="D393" s="365" t="s">
        <v>98</v>
      </c>
      <c r="E393" s="494">
        <v>3.00807</v>
      </c>
      <c r="F393" s="494">
        <v>3.00807</v>
      </c>
      <c r="G393" s="494">
        <f>Tableau1[[#This Row],[Gross capacity (MW)]]*Tableau1[[#This Row],[EDF Stake (%)]]</f>
        <v>1.4907994920000001</v>
      </c>
      <c r="H393" s="365">
        <v>2011</v>
      </c>
      <c r="I393" s="496">
        <v>0.49559999999999998</v>
      </c>
      <c r="J393" s="365" t="s">
        <v>214</v>
      </c>
      <c r="K393" s="365" t="s">
        <v>69</v>
      </c>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c r="AM393" s="78"/>
      <c r="AN393" s="78"/>
    </row>
    <row r="394" spans="1:40" customFormat="1">
      <c r="A394" s="365" t="s">
        <v>69</v>
      </c>
      <c r="B394" s="496" t="s">
        <v>756</v>
      </c>
      <c r="C394" s="496" t="s">
        <v>650</v>
      </c>
      <c r="D394" s="365" t="s">
        <v>98</v>
      </c>
      <c r="E394" s="494">
        <v>0.99739999999999995</v>
      </c>
      <c r="F394" s="494">
        <v>0.99739999999999995</v>
      </c>
      <c r="G394" s="494">
        <f>Tableau1[[#This Row],[EDF Stake (%)]]*Tableau1[[#This Row],[Gross capacity (MW)]]</f>
        <v>0.49431143999999994</v>
      </c>
      <c r="H394" s="365">
        <v>2010</v>
      </c>
      <c r="I394" s="496">
        <v>0.49559999999999998</v>
      </c>
      <c r="J394" s="365" t="s">
        <v>214</v>
      </c>
      <c r="K394" s="365" t="s">
        <v>69</v>
      </c>
      <c r="L394" s="172"/>
    </row>
    <row r="395" spans="1:40" s="139" customFormat="1" ht="15" customHeight="1">
      <c r="A395" s="365" t="s">
        <v>69</v>
      </c>
      <c r="B395" s="496" t="s">
        <v>235</v>
      </c>
      <c r="C395" s="496" t="s">
        <v>906</v>
      </c>
      <c r="D395" s="365" t="s">
        <v>587</v>
      </c>
      <c r="E395" s="494">
        <v>21.4</v>
      </c>
      <c r="F395" s="494">
        <v>21.4</v>
      </c>
      <c r="G395" s="494">
        <f>Tableau1[[#This Row],[Gross capacity (MW)]]*Tableau1[[#This Row],[EDF Stake (%)]]</f>
        <v>20.79438</v>
      </c>
      <c r="H395" s="365" t="s">
        <v>61</v>
      </c>
      <c r="I395" s="496">
        <v>0.97170000000000001</v>
      </c>
      <c r="J395" s="365" t="s">
        <v>214</v>
      </c>
      <c r="K395" s="365" t="s">
        <v>69</v>
      </c>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row>
    <row r="396" spans="1:40" s="139" customFormat="1" ht="15" customHeight="1">
      <c r="A396" s="365" t="s">
        <v>69</v>
      </c>
      <c r="B396" s="496" t="s">
        <v>900</v>
      </c>
      <c r="C396" s="496" t="s">
        <v>633</v>
      </c>
      <c r="D396" s="365" t="s">
        <v>84</v>
      </c>
      <c r="E396" s="494">
        <v>10</v>
      </c>
      <c r="F396" s="494">
        <v>10</v>
      </c>
      <c r="G396" s="494">
        <f>Tableau1[[#This Row],[EDF Stake (%)]]*Tableau1[[#This Row],[Gross capacity (MW)]]</f>
        <v>4.9559999999999995</v>
      </c>
      <c r="H396" s="365">
        <v>2008</v>
      </c>
      <c r="I396" s="496">
        <v>0.49559999999999998</v>
      </c>
      <c r="J396" s="365" t="s">
        <v>214</v>
      </c>
      <c r="K396" s="365" t="s">
        <v>69</v>
      </c>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row>
    <row r="397" spans="1:40" s="139" customFormat="1" ht="15" customHeight="1">
      <c r="A397" s="365" t="s">
        <v>69</v>
      </c>
      <c r="B397" s="496" t="s">
        <v>442</v>
      </c>
      <c r="C397" s="496" t="s">
        <v>475</v>
      </c>
      <c r="D397" s="365" t="s">
        <v>98</v>
      </c>
      <c r="E397" s="494">
        <v>0.34399999999999997</v>
      </c>
      <c r="F397" s="494">
        <v>0.34399999999999997</v>
      </c>
      <c r="G397" s="494">
        <f>Tableau1[[#This Row],[Gross capacity (MW)]]*Tableau1[[#This Row],[EDF Stake (%)]]</f>
        <v>0.33426479999999997</v>
      </c>
      <c r="H397" s="365">
        <v>2010</v>
      </c>
      <c r="I397" s="496">
        <v>0.97170000000000001</v>
      </c>
      <c r="J397" s="365" t="s">
        <v>214</v>
      </c>
      <c r="K397" s="365" t="s">
        <v>69</v>
      </c>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c r="AM397" s="78"/>
      <c r="AN397" s="78"/>
    </row>
    <row r="398" spans="1:40" s="139" customFormat="1" ht="15" customHeight="1">
      <c r="A398" s="365" t="s">
        <v>69</v>
      </c>
      <c r="B398" s="496" t="s">
        <v>756</v>
      </c>
      <c r="C398" s="496" t="s">
        <v>668</v>
      </c>
      <c r="D398" s="365" t="s">
        <v>98</v>
      </c>
      <c r="E398" s="494">
        <v>0.93959999999999999</v>
      </c>
      <c r="F398" s="494">
        <v>0.93959999999999999</v>
      </c>
      <c r="G398" s="494">
        <f>Tableau1[[#This Row],[EDF Stake (%)]]*Tableau1[[#This Row],[Gross capacity (MW)]]</f>
        <v>0.46566575999999998</v>
      </c>
      <c r="H398" s="365">
        <v>2011</v>
      </c>
      <c r="I398" s="496">
        <v>0.49559999999999998</v>
      </c>
      <c r="J398" s="365" t="s">
        <v>214</v>
      </c>
      <c r="K398" s="365" t="s">
        <v>69</v>
      </c>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row>
    <row r="399" spans="1:40" s="139" customFormat="1" ht="15" customHeight="1">
      <c r="A399" s="365" t="s">
        <v>69</v>
      </c>
      <c r="B399" s="496" t="s">
        <v>235</v>
      </c>
      <c r="C399" s="496" t="s">
        <v>935</v>
      </c>
      <c r="D399" s="365" t="s">
        <v>587</v>
      </c>
      <c r="E399" s="494">
        <v>7.3</v>
      </c>
      <c r="F399" s="494">
        <v>7.3</v>
      </c>
      <c r="G399" s="494">
        <f>Tableau1[[#This Row],[Gross capacity (MW)]]*Tableau1[[#This Row],[EDF Stake (%)]]</f>
        <v>7.0934099999999995</v>
      </c>
      <c r="H399" s="365">
        <v>1999</v>
      </c>
      <c r="I399" s="496">
        <v>0.97170000000000001</v>
      </c>
      <c r="J399" s="365" t="s">
        <v>214</v>
      </c>
      <c r="K399" s="365" t="s">
        <v>69</v>
      </c>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row>
    <row r="400" spans="1:40" s="139" customFormat="1" ht="15" customHeight="1">
      <c r="A400" s="365" t="s">
        <v>69</v>
      </c>
      <c r="B400" s="496" t="s">
        <v>756</v>
      </c>
      <c r="C400" s="496" t="s">
        <v>645</v>
      </c>
      <c r="D400" s="365" t="s">
        <v>98</v>
      </c>
      <c r="E400" s="494">
        <v>1.3322400000000001</v>
      </c>
      <c r="F400" s="494">
        <v>1.3322400000000001</v>
      </c>
      <c r="G400" s="494">
        <f>Tableau1[[#This Row],[EDF Stake (%)]]*Tableau1[[#This Row],[Gross capacity (MW)]]</f>
        <v>0.66025814400000005</v>
      </c>
      <c r="H400" s="365">
        <v>2010</v>
      </c>
      <c r="I400" s="496">
        <v>0.49559999999999998</v>
      </c>
      <c r="J400" s="365" t="s">
        <v>214</v>
      </c>
      <c r="K400" s="365" t="s">
        <v>69</v>
      </c>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row>
    <row r="401" spans="1:40" s="139" customFormat="1" ht="15" customHeight="1">
      <c r="A401" s="365" t="s">
        <v>69</v>
      </c>
      <c r="B401" s="496" t="s">
        <v>235</v>
      </c>
      <c r="C401" s="496" t="s">
        <v>936</v>
      </c>
      <c r="D401" s="365" t="s">
        <v>587</v>
      </c>
      <c r="E401" s="494">
        <v>4.5199999999999996</v>
      </c>
      <c r="F401" s="494">
        <v>4.5199999999999996</v>
      </c>
      <c r="G401" s="494">
        <f>Tableau1[[#This Row],[Gross capacity (MW)]]*Tableau1[[#This Row],[EDF Stake (%)]]</f>
        <v>4.3920839999999997</v>
      </c>
      <c r="H401" s="365">
        <v>2011</v>
      </c>
      <c r="I401" s="496">
        <v>0.97170000000000001</v>
      </c>
      <c r="J401" s="365" t="s">
        <v>214</v>
      </c>
      <c r="K401" s="365" t="s">
        <v>69</v>
      </c>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row>
    <row r="402" spans="1:40" s="139" customFormat="1" ht="15" customHeight="1">
      <c r="A402" s="365" t="s">
        <v>69</v>
      </c>
      <c r="B402" s="496" t="s">
        <v>899</v>
      </c>
      <c r="C402" s="496" t="s">
        <v>944</v>
      </c>
      <c r="D402" s="365" t="s">
        <v>84</v>
      </c>
      <c r="E402" s="494">
        <v>12</v>
      </c>
      <c r="F402" s="494">
        <v>12</v>
      </c>
      <c r="G402" s="494">
        <f>Tableau1[[#This Row],[EDF Stake (%)]]*Tableau1[[#This Row],[Gross capacity (MW)]]</f>
        <v>5.9471999999999996</v>
      </c>
      <c r="H402" s="365">
        <v>2005</v>
      </c>
      <c r="I402" s="496">
        <v>0.49559999999999998</v>
      </c>
      <c r="J402" s="365" t="s">
        <v>214</v>
      </c>
      <c r="K402" s="365" t="s">
        <v>69</v>
      </c>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row>
    <row r="403" spans="1:40" s="139" customFormat="1" ht="15" customHeight="1">
      <c r="A403" s="365" t="s">
        <v>69</v>
      </c>
      <c r="B403" s="496" t="s">
        <v>899</v>
      </c>
      <c r="C403" s="496" t="s">
        <v>448</v>
      </c>
      <c r="D403" s="365" t="s">
        <v>84</v>
      </c>
      <c r="E403" s="494">
        <v>14.4</v>
      </c>
      <c r="F403" s="494">
        <v>14.4</v>
      </c>
      <c r="G403" s="494">
        <f>Tableau1[[#This Row],[Gross capacity (MW)]]*Tableau1[[#This Row],[EDF Stake (%)]]</f>
        <v>7.1366399999999999</v>
      </c>
      <c r="H403" s="365">
        <v>2002</v>
      </c>
      <c r="I403" s="496">
        <v>0.49559999999999998</v>
      </c>
      <c r="J403" s="365" t="s">
        <v>214</v>
      </c>
      <c r="K403" s="365" t="s">
        <v>69</v>
      </c>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c r="AM403" s="78"/>
      <c r="AN403" s="78"/>
    </row>
    <row r="404" spans="1:40" s="139" customFormat="1" ht="15" customHeight="1">
      <c r="A404" s="365" t="s">
        <v>69</v>
      </c>
      <c r="B404" s="496" t="s">
        <v>756</v>
      </c>
      <c r="C404" s="496" t="s">
        <v>690</v>
      </c>
      <c r="D404" s="365" t="s">
        <v>98</v>
      </c>
      <c r="E404" s="494">
        <v>0.33810000000000001</v>
      </c>
      <c r="F404" s="494">
        <v>0.33810000000000001</v>
      </c>
      <c r="G404" s="494">
        <f>Tableau1[[#This Row],[EDF Stake (%)]]*Tableau1[[#This Row],[Gross capacity (MW)]]</f>
        <v>0.16756235999999999</v>
      </c>
      <c r="H404" s="365">
        <v>2010</v>
      </c>
      <c r="I404" s="496">
        <v>0.49559999999999998</v>
      </c>
      <c r="J404" s="365" t="s">
        <v>214</v>
      </c>
      <c r="K404" s="365" t="s">
        <v>69</v>
      </c>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c r="AM404" s="78"/>
      <c r="AN404" s="78"/>
    </row>
    <row r="405" spans="1:40" s="139" customFormat="1" ht="15" customHeight="1">
      <c r="A405" s="365" t="s">
        <v>69</v>
      </c>
      <c r="B405" s="496" t="s">
        <v>756</v>
      </c>
      <c r="C405" s="496" t="s">
        <v>691</v>
      </c>
      <c r="D405" s="365" t="s">
        <v>98</v>
      </c>
      <c r="E405" s="494">
        <v>0.31569999999999998</v>
      </c>
      <c r="F405" s="494">
        <v>0.31569999999999998</v>
      </c>
      <c r="G405" s="494">
        <f>Tableau1[[#This Row],[Gross capacity (MW)]]*Tableau1[[#This Row],[EDF Stake (%)]]</f>
        <v>0.15646091999999998</v>
      </c>
      <c r="H405" s="365">
        <v>2009</v>
      </c>
      <c r="I405" s="496">
        <v>0.49559999999999998</v>
      </c>
      <c r="J405" s="365" t="s">
        <v>214</v>
      </c>
      <c r="K405" s="365" t="s">
        <v>69</v>
      </c>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c r="AM405" s="78"/>
      <c r="AN405" s="78"/>
    </row>
    <row r="406" spans="1:40" s="139" customFormat="1" ht="15" customHeight="1">
      <c r="A406" s="365" t="s">
        <v>69</v>
      </c>
      <c r="B406" s="496" t="s">
        <v>756</v>
      </c>
      <c r="C406" s="496" t="s">
        <v>687</v>
      </c>
      <c r="D406" s="365" t="s">
        <v>98</v>
      </c>
      <c r="E406" s="494">
        <v>0.50148999999999999</v>
      </c>
      <c r="F406" s="494">
        <v>0.50148999999999999</v>
      </c>
      <c r="G406" s="494">
        <f>Tableau1[[#This Row],[EDF Stake (%)]]*Tableau1[[#This Row],[Gross capacity (MW)]]</f>
        <v>0.248538444</v>
      </c>
      <c r="H406" s="365">
        <v>2011</v>
      </c>
      <c r="I406" s="496">
        <v>0.49559999999999998</v>
      </c>
      <c r="J406" s="365" t="s">
        <v>214</v>
      </c>
      <c r="K406" s="365" t="s">
        <v>69</v>
      </c>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c r="AM406" s="78"/>
      <c r="AN406" s="78"/>
    </row>
    <row r="407" spans="1:40" s="139" customFormat="1" ht="15" customHeight="1">
      <c r="A407" s="365" t="s">
        <v>217</v>
      </c>
      <c r="B407" s="496" t="s">
        <v>235</v>
      </c>
      <c r="C407" s="496" t="s">
        <v>237</v>
      </c>
      <c r="D407" s="365" t="s">
        <v>98</v>
      </c>
      <c r="E407" s="494">
        <v>0.1</v>
      </c>
      <c r="F407" s="494">
        <v>0.1</v>
      </c>
      <c r="G407" s="494">
        <f>Tableau1[[#This Row],[Gross capacity (MW)]]*Tableau1[[#This Row],[EDF Stake (%)]]</f>
        <v>9.7170000000000006E-2</v>
      </c>
      <c r="H407" s="639">
        <v>2007</v>
      </c>
      <c r="I407" s="496">
        <v>0.97170000000000001</v>
      </c>
      <c r="J407" s="365" t="s">
        <v>214</v>
      </c>
      <c r="K407" s="365" t="s">
        <v>69</v>
      </c>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c r="AM407" s="78"/>
      <c r="AN407" s="78"/>
    </row>
    <row r="408" spans="1:40" s="139" customFormat="1" ht="15" customHeight="1">
      <c r="A408" s="365" t="s">
        <v>69</v>
      </c>
      <c r="B408" s="496" t="s">
        <v>756</v>
      </c>
      <c r="C408" s="496" t="s">
        <v>648</v>
      </c>
      <c r="D408" s="365" t="s">
        <v>98</v>
      </c>
      <c r="E408" s="494">
        <v>0.99839999999999995</v>
      </c>
      <c r="F408" s="494">
        <v>0.99839999999999995</v>
      </c>
      <c r="G408" s="494">
        <f>Tableau1[[#This Row],[EDF Stake (%)]]*Tableau1[[#This Row],[Gross capacity (MW)]]</f>
        <v>0.49480703999999998</v>
      </c>
      <c r="H408" s="365">
        <v>2011</v>
      </c>
      <c r="I408" s="496">
        <v>0.49559999999999998</v>
      </c>
      <c r="J408" s="365" t="s">
        <v>214</v>
      </c>
      <c r="K408" s="365" t="s">
        <v>69</v>
      </c>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c r="AL408" s="78"/>
      <c r="AM408" s="78"/>
      <c r="AN408" s="78"/>
    </row>
    <row r="409" spans="1:40" s="139" customFormat="1" ht="15" customHeight="1">
      <c r="A409" s="365" t="s">
        <v>69</v>
      </c>
      <c r="B409" s="496" t="s">
        <v>899</v>
      </c>
      <c r="C409" s="496" t="s">
        <v>449</v>
      </c>
      <c r="D409" s="365" t="s">
        <v>84</v>
      </c>
      <c r="E409" s="494">
        <v>9.6</v>
      </c>
      <c r="F409" s="494">
        <v>9.6</v>
      </c>
      <c r="G409" s="494">
        <f>Tableau1[[#This Row],[Gross capacity (MW)]]*Tableau1[[#This Row],[EDF Stake (%)]]</f>
        <v>4.7577599999999993</v>
      </c>
      <c r="H409" s="365">
        <v>2001</v>
      </c>
      <c r="I409" s="496">
        <v>0.49559999999999998</v>
      </c>
      <c r="J409" s="365" t="s">
        <v>214</v>
      </c>
      <c r="K409" s="365" t="s">
        <v>69</v>
      </c>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c r="AL409" s="78"/>
      <c r="AM409" s="78"/>
      <c r="AN409" s="78"/>
    </row>
    <row r="410" spans="1:40" s="139" customFormat="1" ht="15" customHeight="1">
      <c r="A410" s="365" t="s">
        <v>69</v>
      </c>
      <c r="B410" s="496" t="s">
        <v>899</v>
      </c>
      <c r="C410" s="496" t="s">
        <v>945</v>
      </c>
      <c r="D410" s="365" t="s">
        <v>84</v>
      </c>
      <c r="E410" s="494">
        <v>17</v>
      </c>
      <c r="F410" s="494">
        <v>17</v>
      </c>
      <c r="G410" s="494">
        <f>Tableau1[[#This Row],[EDF Stake (%)]]*Tableau1[[#This Row],[Gross capacity (MW)]]</f>
        <v>8.4252000000000002</v>
      </c>
      <c r="H410" s="365">
        <v>2011</v>
      </c>
      <c r="I410" s="496">
        <v>0.49559999999999998</v>
      </c>
      <c r="J410" s="365" t="s">
        <v>214</v>
      </c>
      <c r="K410" s="365" t="s">
        <v>69</v>
      </c>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c r="AJ410" s="78"/>
      <c r="AK410" s="78"/>
      <c r="AL410" s="78"/>
      <c r="AM410" s="78"/>
      <c r="AN410" s="78"/>
    </row>
    <row r="411" spans="1:40" s="139" customFormat="1" ht="15" customHeight="1">
      <c r="A411" s="365" t="s">
        <v>69</v>
      </c>
      <c r="B411" s="496" t="s">
        <v>899</v>
      </c>
      <c r="C411" s="496" t="s">
        <v>946</v>
      </c>
      <c r="D411" s="365" t="s">
        <v>84</v>
      </c>
      <c r="E411" s="494">
        <v>13.2</v>
      </c>
      <c r="F411" s="494">
        <v>13.2</v>
      </c>
      <c r="G411" s="494">
        <f>Tableau1[[#This Row],[Gross capacity (MW)]]*Tableau1[[#This Row],[EDF Stake (%)]]</f>
        <v>6.5419199999999993</v>
      </c>
      <c r="H411" s="365">
        <v>2021</v>
      </c>
      <c r="I411" s="496">
        <v>0.49559999999999998</v>
      </c>
      <c r="J411" s="365" t="s">
        <v>214</v>
      </c>
      <c r="K411" s="365" t="s">
        <v>69</v>
      </c>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c r="AJ411" s="78"/>
      <c r="AK411" s="78"/>
      <c r="AL411" s="78"/>
      <c r="AM411" s="78"/>
      <c r="AN411" s="78"/>
    </row>
    <row r="412" spans="1:40" customFormat="1">
      <c r="A412" s="365" t="s">
        <v>69</v>
      </c>
      <c r="B412" s="496" t="s">
        <v>899</v>
      </c>
      <c r="C412" s="496" t="s">
        <v>801</v>
      </c>
      <c r="D412" s="365" t="s">
        <v>84</v>
      </c>
      <c r="E412" s="494">
        <v>29.7</v>
      </c>
      <c r="F412" s="494">
        <v>29.7</v>
      </c>
      <c r="G412" s="494">
        <f>Tableau1[[#This Row],[EDF Stake (%)]]*Tableau1[[#This Row],[Gross capacity (MW)]]</f>
        <v>14.71932</v>
      </c>
      <c r="H412" s="365">
        <v>2021</v>
      </c>
      <c r="I412" s="496">
        <v>0.49559999999999998</v>
      </c>
      <c r="J412" s="365" t="s">
        <v>214</v>
      </c>
      <c r="K412" s="365" t="s">
        <v>69</v>
      </c>
      <c r="L412" s="172"/>
    </row>
    <row r="413" spans="1:40" s="139" customFormat="1" ht="15" customHeight="1">
      <c r="A413" s="365" t="s">
        <v>69</v>
      </c>
      <c r="B413" s="496" t="s">
        <v>899</v>
      </c>
      <c r="C413" s="496" t="s">
        <v>802</v>
      </c>
      <c r="D413" s="365" t="s">
        <v>84</v>
      </c>
      <c r="E413" s="494">
        <v>2.6</v>
      </c>
      <c r="F413" s="494">
        <v>2.6</v>
      </c>
      <c r="G413" s="494">
        <f>Tableau1[[#This Row],[Gross capacity (MW)]]*Tableau1[[#This Row],[EDF Stake (%)]]</f>
        <v>1.2885599999999999</v>
      </c>
      <c r="H413" s="365">
        <v>2021</v>
      </c>
      <c r="I413" s="496">
        <v>0.49559999999999998</v>
      </c>
      <c r="J413" s="365" t="s">
        <v>214</v>
      </c>
      <c r="K413" s="365" t="s">
        <v>69</v>
      </c>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c r="AL413" s="78"/>
      <c r="AM413" s="78"/>
      <c r="AN413" s="78"/>
    </row>
    <row r="414" spans="1:40" s="139" customFormat="1" ht="15" customHeight="1">
      <c r="A414" s="365" t="s">
        <v>69</v>
      </c>
      <c r="B414" s="496" t="s">
        <v>899</v>
      </c>
      <c r="C414" s="496" t="s">
        <v>450</v>
      </c>
      <c r="D414" s="365" t="s">
        <v>84</v>
      </c>
      <c r="E414" s="494">
        <v>6.6</v>
      </c>
      <c r="F414" s="494">
        <v>6.6</v>
      </c>
      <c r="G414" s="494">
        <f>Tableau1[[#This Row],[EDF Stake (%)]]*Tableau1[[#This Row],[Gross capacity (MW)]]</f>
        <v>3.2709599999999996</v>
      </c>
      <c r="H414" s="365">
        <v>2001</v>
      </c>
      <c r="I414" s="496">
        <v>0.49559999999999998</v>
      </c>
      <c r="J414" s="365" t="s">
        <v>214</v>
      </c>
      <c r="K414" s="365" t="s">
        <v>69</v>
      </c>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c r="AJ414" s="78"/>
      <c r="AK414" s="78"/>
      <c r="AL414" s="78"/>
      <c r="AM414" s="78"/>
      <c r="AN414" s="78"/>
    </row>
    <row r="415" spans="1:40" s="139" customFormat="1" ht="15" customHeight="1">
      <c r="A415" s="365" t="s">
        <v>69</v>
      </c>
      <c r="B415" s="496" t="s">
        <v>899</v>
      </c>
      <c r="C415" s="496" t="s">
        <v>458</v>
      </c>
      <c r="D415" s="365" t="s">
        <v>84</v>
      </c>
      <c r="E415" s="494">
        <v>9</v>
      </c>
      <c r="F415" s="494">
        <v>9</v>
      </c>
      <c r="G415" s="494">
        <f>Tableau1[[#This Row],[Gross capacity (MW)]]*Tableau1[[#This Row],[EDF Stake (%)]]</f>
        <v>4.4603999999999999</v>
      </c>
      <c r="H415" s="365">
        <v>2002</v>
      </c>
      <c r="I415" s="496">
        <v>0.49559999999999998</v>
      </c>
      <c r="J415" s="365" t="s">
        <v>214</v>
      </c>
      <c r="K415" s="365" t="s">
        <v>69</v>
      </c>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c r="AJ415" s="78"/>
      <c r="AK415" s="78"/>
      <c r="AL415" s="78"/>
      <c r="AM415" s="78"/>
      <c r="AN415" s="78"/>
    </row>
    <row r="416" spans="1:40" s="139" customFormat="1" ht="15" customHeight="1">
      <c r="A416" s="365" t="s">
        <v>69</v>
      </c>
      <c r="B416" s="496" t="s">
        <v>756</v>
      </c>
      <c r="C416" s="496" t="s">
        <v>681</v>
      </c>
      <c r="D416" s="365" t="s">
        <v>98</v>
      </c>
      <c r="E416" s="494">
        <v>0.81969999999999998</v>
      </c>
      <c r="F416" s="494">
        <v>0.81969999999999998</v>
      </c>
      <c r="G416" s="494">
        <f>Tableau1[[#This Row],[EDF Stake (%)]]*Tableau1[[#This Row],[Gross capacity (MW)]]</f>
        <v>0.40624331999999996</v>
      </c>
      <c r="H416" s="365">
        <v>2009</v>
      </c>
      <c r="I416" s="496">
        <v>0.49559999999999998</v>
      </c>
      <c r="J416" s="365" t="s">
        <v>214</v>
      </c>
      <c r="K416" s="365" t="s">
        <v>69</v>
      </c>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c r="AJ416" s="78"/>
      <c r="AK416" s="78"/>
      <c r="AL416" s="78"/>
      <c r="AM416" s="78"/>
      <c r="AN416" s="78"/>
    </row>
    <row r="417" spans="1:42" s="139" customFormat="1" ht="15" customHeight="1">
      <c r="A417" s="365" t="s">
        <v>69</v>
      </c>
      <c r="B417" s="496" t="s">
        <v>442</v>
      </c>
      <c r="C417" s="496" t="s">
        <v>624</v>
      </c>
      <c r="D417" s="365" t="s">
        <v>582</v>
      </c>
      <c r="E417" s="494">
        <v>136.34737193892755</v>
      </c>
      <c r="F417" s="494">
        <v>136.34737193892755</v>
      </c>
      <c r="G417" s="494">
        <f>Tableau1[[#This Row],[Gross capacity (MW)]]*Tableau1[[#This Row],[EDF Stake (%)]]</f>
        <v>132.4887413130559</v>
      </c>
      <c r="H417" s="365" t="s">
        <v>625</v>
      </c>
      <c r="I417" s="496">
        <v>0.97170000000000001</v>
      </c>
      <c r="J417" s="365" t="s">
        <v>214</v>
      </c>
      <c r="K417" s="365" t="s">
        <v>69</v>
      </c>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c r="AL417" s="78"/>
      <c r="AM417" s="78"/>
      <c r="AN417" s="78"/>
    </row>
    <row r="418" spans="1:42" s="139" customFormat="1" ht="15" customHeight="1">
      <c r="A418" s="365" t="s">
        <v>69</v>
      </c>
      <c r="B418" s="496" t="s">
        <v>803</v>
      </c>
      <c r="C418" s="496" t="s">
        <v>653</v>
      </c>
      <c r="D418" s="365" t="s">
        <v>98</v>
      </c>
      <c r="E418" s="494">
        <v>0.97919999999999996</v>
      </c>
      <c r="F418" s="494">
        <v>0.97919999999999996</v>
      </c>
      <c r="G418" s="494">
        <f>Tableau1[[#This Row],[EDF Stake (%)]]*Tableau1[[#This Row],[Gross capacity (MW)]]</f>
        <v>0.48529151999999998</v>
      </c>
      <c r="H418" s="365">
        <v>2011</v>
      </c>
      <c r="I418" s="496">
        <v>0.49559999999999998</v>
      </c>
      <c r="J418" s="365" t="s">
        <v>214</v>
      </c>
      <c r="K418" s="365" t="s">
        <v>69</v>
      </c>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c r="AJ418" s="78"/>
      <c r="AK418" s="78"/>
      <c r="AL418" s="78"/>
      <c r="AM418" s="78"/>
      <c r="AN418" s="78"/>
    </row>
    <row r="419" spans="1:42" s="139" customFormat="1" ht="15" customHeight="1">
      <c r="A419" s="365" t="s">
        <v>69</v>
      </c>
      <c r="B419" s="496" t="s">
        <v>235</v>
      </c>
      <c r="C419" s="496" t="s">
        <v>759</v>
      </c>
      <c r="D419" s="365" t="s">
        <v>587</v>
      </c>
      <c r="E419" s="637">
        <v>0.53</v>
      </c>
      <c r="F419" s="637">
        <v>0.5</v>
      </c>
      <c r="G419" s="494">
        <f>Tableau1[[#This Row],[Gross capacity (MW)]]*Tableau1[[#This Row],[EDF Stake (%)]]</f>
        <v>0.51500100000000004</v>
      </c>
      <c r="H419" s="365">
        <v>2020</v>
      </c>
      <c r="I419" s="496">
        <v>0.97170000000000001</v>
      </c>
      <c r="J419" s="365" t="s">
        <v>214</v>
      </c>
      <c r="K419" s="365" t="s">
        <v>69</v>
      </c>
      <c r="L419" s="78"/>
      <c r="M419"/>
      <c r="N419"/>
      <c r="O419"/>
      <c r="P419"/>
      <c r="Q419"/>
      <c r="R419"/>
      <c r="S419"/>
      <c r="T419"/>
      <c r="U419"/>
      <c r="V419"/>
      <c r="W419"/>
      <c r="X419"/>
      <c r="Y419"/>
      <c r="Z419"/>
      <c r="AA419"/>
      <c r="AB419"/>
      <c r="AC419"/>
      <c r="AD419"/>
      <c r="AE419"/>
      <c r="AF419"/>
      <c r="AG419"/>
      <c r="AH419"/>
      <c r="AI419"/>
      <c r="AJ419"/>
      <c r="AK419"/>
      <c r="AL419"/>
      <c r="AM419"/>
      <c r="AN419"/>
      <c r="AO419"/>
    </row>
    <row r="420" spans="1:42" ht="15" customHeight="1">
      <c r="A420" s="365" t="s">
        <v>69</v>
      </c>
      <c r="B420" s="496" t="s">
        <v>803</v>
      </c>
      <c r="C420" s="496" t="s">
        <v>654</v>
      </c>
      <c r="D420" s="365" t="s">
        <v>98</v>
      </c>
      <c r="E420" s="494">
        <v>0.97919999999999996</v>
      </c>
      <c r="F420" s="494">
        <v>0.97919999999999996</v>
      </c>
      <c r="G420" s="494">
        <f>Tableau1[[#This Row],[EDF Stake (%)]]*Tableau1[[#This Row],[Gross capacity (MW)]]</f>
        <v>0.48529151999999998</v>
      </c>
      <c r="H420" s="365">
        <v>2011</v>
      </c>
      <c r="I420" s="496">
        <v>0.49559999999999998</v>
      </c>
      <c r="J420" s="365" t="s">
        <v>214</v>
      </c>
      <c r="K420" s="365" t="s">
        <v>69</v>
      </c>
      <c r="L420" s="78"/>
      <c r="AP420" s="136"/>
    </row>
    <row r="421" spans="1:42" ht="15" customHeight="1">
      <c r="A421" s="365" t="s">
        <v>69</v>
      </c>
      <c r="B421" s="496" t="s">
        <v>803</v>
      </c>
      <c r="C421" s="496" t="s">
        <v>677</v>
      </c>
      <c r="D421" s="365" t="s">
        <v>98</v>
      </c>
      <c r="E421" s="494">
        <v>0.87119999999999997</v>
      </c>
      <c r="F421" s="494">
        <v>0.87119999999999997</v>
      </c>
      <c r="G421" s="494">
        <f>Tableau1[[#This Row],[Gross capacity (MW)]]*Tableau1[[#This Row],[EDF Stake (%)]]</f>
        <v>0.43176671999999999</v>
      </c>
      <c r="H421" s="365">
        <v>2011</v>
      </c>
      <c r="I421" s="496">
        <v>0.49559999999999998</v>
      </c>
      <c r="J421" s="365" t="s">
        <v>214</v>
      </c>
      <c r="K421" s="365" t="s">
        <v>69</v>
      </c>
      <c r="L421" s="78"/>
      <c r="AP421" s="136"/>
    </row>
    <row r="422" spans="1:42" ht="15" customHeight="1">
      <c r="A422" s="365" t="s">
        <v>69</v>
      </c>
      <c r="B422" s="496" t="s">
        <v>235</v>
      </c>
      <c r="C422" s="496" t="s">
        <v>471</v>
      </c>
      <c r="D422" s="365" t="s">
        <v>98</v>
      </c>
      <c r="E422" s="494">
        <v>0.97</v>
      </c>
      <c r="F422" s="494">
        <v>0.97</v>
      </c>
      <c r="G422" s="494">
        <f>Tableau1[[#This Row],[EDF Stake (%)]]*Tableau1[[#This Row],[Gross capacity (MW)]]</f>
        <v>0.94254899999999997</v>
      </c>
      <c r="H422" s="365">
        <v>2011</v>
      </c>
      <c r="I422" s="496">
        <v>0.97170000000000001</v>
      </c>
      <c r="J422" s="365" t="s">
        <v>214</v>
      </c>
      <c r="K422" s="365" t="s">
        <v>69</v>
      </c>
      <c r="L422" s="78"/>
      <c r="AP422" s="136"/>
    </row>
    <row r="423" spans="1:42">
      <c r="A423" s="365" t="s">
        <v>217</v>
      </c>
      <c r="B423" s="496" t="s">
        <v>235</v>
      </c>
      <c r="C423" s="496" t="s">
        <v>237</v>
      </c>
      <c r="D423" s="365" t="s">
        <v>587</v>
      </c>
      <c r="E423" s="494">
        <v>4.2</v>
      </c>
      <c r="F423" s="494">
        <v>4.2</v>
      </c>
      <c r="G423" s="494">
        <f>Tableau1[[#This Row],[Gross capacity (MW)]]*Tableau1[[#This Row],[EDF Stake (%)]]</f>
        <v>4.0811400000000004</v>
      </c>
      <c r="H423" s="365">
        <v>2001</v>
      </c>
      <c r="I423" s="496">
        <v>0.97170000000000001</v>
      </c>
      <c r="J423" s="365" t="s">
        <v>214</v>
      </c>
      <c r="K423" s="365" t="s">
        <v>69</v>
      </c>
      <c r="L423" s="78"/>
      <c r="AP423" s="136"/>
    </row>
    <row r="424" spans="1:42" ht="14.25" customHeight="1">
      <c r="A424" s="365" t="s">
        <v>69</v>
      </c>
      <c r="B424" s="496" t="s">
        <v>235</v>
      </c>
      <c r="C424" s="496" t="s">
        <v>495</v>
      </c>
      <c r="D424" s="365" t="s">
        <v>587</v>
      </c>
      <c r="E424" s="494">
        <v>1.63</v>
      </c>
      <c r="F424" s="494">
        <v>1.63</v>
      </c>
      <c r="G424" s="494">
        <f>Tableau1[[#This Row],[EDF Stake (%)]]*Tableau1[[#This Row],[Gross capacity (MW)]]</f>
        <v>1.5838709999999998</v>
      </c>
      <c r="H424" s="365">
        <v>2012</v>
      </c>
      <c r="I424" s="496">
        <v>0.97170000000000001</v>
      </c>
      <c r="J424" s="365" t="s">
        <v>214</v>
      </c>
      <c r="K424" s="365" t="s">
        <v>69</v>
      </c>
      <c r="L424" s="78"/>
      <c r="AP424" s="136"/>
    </row>
    <row r="425" spans="1:42" ht="15" customHeight="1">
      <c r="A425" s="365" t="s">
        <v>219</v>
      </c>
      <c r="B425" s="496" t="s">
        <v>442</v>
      </c>
      <c r="C425" s="640" t="s">
        <v>490</v>
      </c>
      <c r="D425" s="365" t="s">
        <v>582</v>
      </c>
      <c r="E425" s="494">
        <v>626</v>
      </c>
      <c r="F425" s="494">
        <v>0</v>
      </c>
      <c r="G425" s="494">
        <f>Tableau1[[#This Row],[Gross capacity (MW)]]*Tableau1[[#This Row],[EDF Stake (%)]]</f>
        <v>121.6318</v>
      </c>
      <c r="H425" s="365" t="s">
        <v>61</v>
      </c>
      <c r="I425" s="496">
        <v>0.1943</v>
      </c>
      <c r="J425" s="365" t="s">
        <v>215</v>
      </c>
      <c r="K425" s="365" t="s">
        <v>69</v>
      </c>
      <c r="L425" s="78"/>
      <c r="AP425" s="136"/>
    </row>
    <row r="426" spans="1:42" ht="15" customHeight="1">
      <c r="A426" s="365" t="s">
        <v>69</v>
      </c>
      <c r="B426" s="496" t="s">
        <v>756</v>
      </c>
      <c r="C426" s="496" t="s">
        <v>658</v>
      </c>
      <c r="D426" s="365" t="s">
        <v>98</v>
      </c>
      <c r="E426" s="494">
        <v>0.96930000000000005</v>
      </c>
      <c r="F426" s="494">
        <v>0.96930000000000005</v>
      </c>
      <c r="G426" s="494">
        <f>Tableau1[[#This Row],[EDF Stake (%)]]*Tableau1[[#This Row],[Gross capacity (MW)]]</f>
        <v>0.48038508000000002</v>
      </c>
      <c r="H426" s="365">
        <v>2011</v>
      </c>
      <c r="I426" s="496">
        <v>0.49559999999999998</v>
      </c>
      <c r="J426" s="365" t="s">
        <v>214</v>
      </c>
      <c r="K426" s="365" t="s">
        <v>69</v>
      </c>
      <c r="L426" s="78"/>
      <c r="AP426" s="136"/>
    </row>
    <row r="427" spans="1:42">
      <c r="A427" s="365" t="s">
        <v>69</v>
      </c>
      <c r="B427" s="496" t="s">
        <v>756</v>
      </c>
      <c r="C427" s="496" t="s">
        <v>657</v>
      </c>
      <c r="D427" s="365" t="s">
        <v>98</v>
      </c>
      <c r="E427" s="494">
        <v>0.97092000000000001</v>
      </c>
      <c r="F427" s="494">
        <v>0.97092000000000001</v>
      </c>
      <c r="G427" s="494">
        <f>Tableau1[[#This Row],[Gross capacity (MW)]]*Tableau1[[#This Row],[EDF Stake (%)]]</f>
        <v>0.48118795199999997</v>
      </c>
      <c r="H427" s="365">
        <v>2011</v>
      </c>
      <c r="I427" s="496">
        <v>0.49559999999999998</v>
      </c>
      <c r="J427" s="365" t="s">
        <v>214</v>
      </c>
      <c r="K427" s="365" t="s">
        <v>69</v>
      </c>
      <c r="L427" s="78"/>
      <c r="M427" s="136"/>
      <c r="N427" s="136"/>
      <c r="O427" s="136"/>
      <c r="P427" s="136"/>
      <c r="Q427" s="136"/>
      <c r="R427" s="136"/>
      <c r="S427" s="136"/>
      <c r="T427" s="136"/>
      <c r="U427" s="136"/>
      <c r="V427" s="136"/>
      <c r="W427" s="136"/>
      <c r="X427" s="136"/>
      <c r="Y427" s="136"/>
      <c r="Z427" s="136"/>
      <c r="AA427" s="136"/>
      <c r="AB427" s="136"/>
      <c r="AC427" s="136"/>
      <c r="AD427" s="136"/>
      <c r="AE427" s="136"/>
      <c r="AF427" s="136"/>
      <c r="AG427" s="136"/>
      <c r="AH427" s="136"/>
      <c r="AI427" s="136"/>
      <c r="AJ427" s="136"/>
      <c r="AK427" s="136"/>
      <c r="AL427" s="136"/>
      <c r="AM427" s="136"/>
      <c r="AN427" s="136"/>
      <c r="AO427" s="136"/>
      <c r="AP427" s="136"/>
    </row>
    <row r="428" spans="1:42">
      <c r="A428" s="365" t="s">
        <v>69</v>
      </c>
      <c r="B428" s="496" t="s">
        <v>756</v>
      </c>
      <c r="C428" s="496" t="s">
        <v>632</v>
      </c>
      <c r="D428" s="365" t="s">
        <v>98</v>
      </c>
      <c r="E428" s="494">
        <v>12.68</v>
      </c>
      <c r="F428" s="494">
        <v>12.68</v>
      </c>
      <c r="G428" s="494">
        <f>Tableau1[[#This Row],[EDF Stake (%)]]*Tableau1[[#This Row],[Gross capacity (MW)]]</f>
        <v>6.2842079999999996</v>
      </c>
      <c r="H428" s="365">
        <v>2010</v>
      </c>
      <c r="I428" s="496">
        <v>0.49559999999999998</v>
      </c>
      <c r="J428" s="365" t="s">
        <v>214</v>
      </c>
      <c r="K428" s="365" t="s">
        <v>69</v>
      </c>
      <c r="L428" s="78"/>
      <c r="AP428" s="136"/>
    </row>
    <row r="429" spans="1:42">
      <c r="A429" s="365" t="s">
        <v>69</v>
      </c>
      <c r="B429" s="496" t="s">
        <v>235</v>
      </c>
      <c r="C429" s="496" t="s">
        <v>701</v>
      </c>
      <c r="D429" s="365" t="s">
        <v>582</v>
      </c>
      <c r="E429" s="494">
        <v>1.5</v>
      </c>
      <c r="F429" s="494">
        <v>1.5</v>
      </c>
      <c r="G429" s="494">
        <f>Tableau1[[#This Row],[Gross capacity (MW)]]*Tableau1[[#This Row],[EDF Stake (%)]]</f>
        <v>1.4575499999999999</v>
      </c>
      <c r="H429" s="365">
        <v>1948</v>
      </c>
      <c r="I429" s="496">
        <v>0.97170000000000001</v>
      </c>
      <c r="J429" s="365" t="s">
        <v>214</v>
      </c>
      <c r="K429" s="365" t="s">
        <v>69</v>
      </c>
      <c r="L429" s="78"/>
      <c r="AP429" s="136"/>
    </row>
    <row r="430" spans="1:42" customFormat="1">
      <c r="A430" s="365" t="s">
        <v>69</v>
      </c>
      <c r="B430" s="496" t="s">
        <v>756</v>
      </c>
      <c r="C430" s="496" t="s">
        <v>674</v>
      </c>
      <c r="D430" s="365" t="s">
        <v>98</v>
      </c>
      <c r="E430" s="494">
        <v>0.90720000000000001</v>
      </c>
      <c r="F430" s="494">
        <v>0.90720000000000001</v>
      </c>
      <c r="G430" s="494">
        <f>Tableau1[[#This Row],[EDF Stake (%)]]*Tableau1[[#This Row],[Gross capacity (MW)]]</f>
        <v>0.44960832000000001</v>
      </c>
      <c r="H430" s="365">
        <v>2011</v>
      </c>
      <c r="I430" s="496">
        <v>0.49559999999999998</v>
      </c>
      <c r="J430" s="365" t="s">
        <v>214</v>
      </c>
      <c r="K430" s="365" t="s">
        <v>69</v>
      </c>
      <c r="L430" s="172"/>
    </row>
    <row r="431" spans="1:42">
      <c r="A431" s="365" t="s">
        <v>69</v>
      </c>
      <c r="B431" s="496" t="s">
        <v>899</v>
      </c>
      <c r="C431" s="496" t="s">
        <v>451</v>
      </c>
      <c r="D431" s="365" t="s">
        <v>84</v>
      </c>
      <c r="E431" s="494">
        <v>34</v>
      </c>
      <c r="F431" s="494">
        <v>34</v>
      </c>
      <c r="G431" s="494">
        <f>Tableau1[[#This Row],[Gross capacity (MW)]]*Tableau1[[#This Row],[EDF Stake (%)]]</f>
        <v>16.8504</v>
      </c>
      <c r="H431" s="365">
        <v>2008</v>
      </c>
      <c r="I431" s="496">
        <v>0.49559999999999998</v>
      </c>
      <c r="J431" s="365" t="s">
        <v>214</v>
      </c>
      <c r="K431" s="365" t="s">
        <v>69</v>
      </c>
      <c r="L431" s="78"/>
      <c r="AP431" s="136"/>
    </row>
    <row r="432" spans="1:42">
      <c r="A432" s="365" t="s">
        <v>69</v>
      </c>
      <c r="B432" s="496" t="s">
        <v>756</v>
      </c>
      <c r="C432" s="496" t="s">
        <v>651</v>
      </c>
      <c r="D432" s="365" t="s">
        <v>98</v>
      </c>
      <c r="E432" s="494">
        <v>0.99360000000000004</v>
      </c>
      <c r="F432" s="494">
        <v>0.99360000000000004</v>
      </c>
      <c r="G432" s="494">
        <f>Tableau1[[#This Row],[EDF Stake (%)]]*Tableau1[[#This Row],[Gross capacity (MW)]]</f>
        <v>0.49242816</v>
      </c>
      <c r="H432" s="365">
        <v>2011</v>
      </c>
      <c r="I432" s="496">
        <v>0.49559999999999998</v>
      </c>
      <c r="J432" s="365" t="s">
        <v>214</v>
      </c>
      <c r="K432" s="365" t="s">
        <v>69</v>
      </c>
      <c r="L432" s="78"/>
      <c r="AP432" s="136"/>
    </row>
    <row r="433" spans="1:42">
      <c r="A433" s="365" t="s">
        <v>69</v>
      </c>
      <c r="B433" s="496" t="s">
        <v>756</v>
      </c>
      <c r="C433" s="496" t="s">
        <v>649</v>
      </c>
      <c r="D433" s="365" t="s">
        <v>98</v>
      </c>
      <c r="E433" s="494">
        <v>0.99742500000000001</v>
      </c>
      <c r="F433" s="494">
        <v>0.99742500000000001</v>
      </c>
      <c r="G433" s="494">
        <f>Tableau1[[#This Row],[Gross capacity (MW)]]*Tableau1[[#This Row],[EDF Stake (%)]]</f>
        <v>0.49432382999999996</v>
      </c>
      <c r="H433" s="365">
        <v>2010</v>
      </c>
      <c r="I433" s="496">
        <v>0.49559999999999998</v>
      </c>
      <c r="J433" s="365" t="s">
        <v>214</v>
      </c>
      <c r="K433" s="365" t="s">
        <v>69</v>
      </c>
      <c r="L433" s="78"/>
      <c r="AP433" s="136"/>
    </row>
    <row r="434" spans="1:42">
      <c r="A434" s="365" t="s">
        <v>69</v>
      </c>
      <c r="B434" s="496" t="s">
        <v>756</v>
      </c>
      <c r="C434" s="496" t="s">
        <v>637</v>
      </c>
      <c r="D434" s="365" t="s">
        <v>98</v>
      </c>
      <c r="E434" s="494">
        <v>4.3</v>
      </c>
      <c r="F434" s="494">
        <v>4.3</v>
      </c>
      <c r="G434" s="494">
        <f>Tableau1[[#This Row],[EDF Stake (%)]]*Tableau1[[#This Row],[Gross capacity (MW)]]</f>
        <v>2.1310799999999999</v>
      </c>
      <c r="H434" s="365">
        <v>2010</v>
      </c>
      <c r="I434" s="496">
        <v>0.49559999999999998</v>
      </c>
      <c r="J434" s="365" t="s">
        <v>214</v>
      </c>
      <c r="K434" s="365" t="s">
        <v>69</v>
      </c>
      <c r="L434" s="78"/>
      <c r="AP434" s="136"/>
    </row>
    <row r="435" spans="1:42">
      <c r="A435" s="365" t="s">
        <v>69</v>
      </c>
      <c r="B435" s="496" t="s">
        <v>235</v>
      </c>
      <c r="C435" s="496" t="s">
        <v>487</v>
      </c>
      <c r="D435" s="365" t="s">
        <v>587</v>
      </c>
      <c r="E435" s="494">
        <v>1.9</v>
      </c>
      <c r="F435" s="494">
        <v>1.9</v>
      </c>
      <c r="G435" s="494">
        <f>Tableau1[[#This Row],[Gross capacity (MW)]]*Tableau1[[#This Row],[EDF Stake (%)]]</f>
        <v>1.84623</v>
      </c>
      <c r="H435" s="365">
        <v>2014</v>
      </c>
      <c r="I435" s="496">
        <v>0.97170000000000001</v>
      </c>
      <c r="J435" s="365" t="s">
        <v>214</v>
      </c>
      <c r="K435" s="365" t="s">
        <v>69</v>
      </c>
      <c r="L435" s="78"/>
      <c r="AP435" s="136"/>
    </row>
    <row r="436" spans="1:42">
      <c r="A436" s="365" t="s">
        <v>90</v>
      </c>
      <c r="B436" s="496" t="s">
        <v>442</v>
      </c>
      <c r="C436" s="496" t="s">
        <v>500</v>
      </c>
      <c r="D436" s="365" t="s">
        <v>66</v>
      </c>
      <c r="E436" s="494">
        <v>226</v>
      </c>
      <c r="F436" s="494">
        <v>0</v>
      </c>
      <c r="G436" s="494">
        <f>Tableau1[[#This Row],[EDF Stake (%)]]*Tableau1[[#This Row],[Gross capacity (MW)]]</f>
        <v>109.8134</v>
      </c>
      <c r="H436" s="365" t="s">
        <v>61</v>
      </c>
      <c r="I436" s="496">
        <v>0.4859</v>
      </c>
      <c r="J436" s="365" t="s">
        <v>215</v>
      </c>
      <c r="K436" s="365" t="s">
        <v>69</v>
      </c>
      <c r="L436" s="78"/>
      <c r="AP436" s="136"/>
    </row>
    <row r="437" spans="1:42">
      <c r="A437" s="365" t="s">
        <v>69</v>
      </c>
      <c r="B437" s="496" t="s">
        <v>756</v>
      </c>
      <c r="C437" s="496" t="s">
        <v>638</v>
      </c>
      <c r="D437" s="365" t="s">
        <v>98</v>
      </c>
      <c r="E437" s="494">
        <v>3.4</v>
      </c>
      <c r="F437" s="494">
        <v>3.4</v>
      </c>
      <c r="G437" s="494">
        <f>Tableau1[[#This Row],[Gross capacity (MW)]]*Tableau1[[#This Row],[EDF Stake (%)]]</f>
        <v>1.6850399999999999</v>
      </c>
      <c r="H437" s="365">
        <v>2011</v>
      </c>
      <c r="I437" s="496">
        <v>0.49559999999999998</v>
      </c>
      <c r="J437" s="365" t="s">
        <v>214</v>
      </c>
      <c r="K437" s="365" t="s">
        <v>69</v>
      </c>
      <c r="L437" s="78"/>
      <c r="AP437" s="136"/>
    </row>
    <row r="438" spans="1:42">
      <c r="A438" s="365" t="s">
        <v>69</v>
      </c>
      <c r="B438" s="496" t="s">
        <v>235</v>
      </c>
      <c r="C438" s="496" t="s">
        <v>947</v>
      </c>
      <c r="D438" s="365" t="s">
        <v>98</v>
      </c>
      <c r="E438" s="494">
        <v>0.86</v>
      </c>
      <c r="F438" s="494">
        <v>0.86499999999999999</v>
      </c>
      <c r="G438" s="494">
        <f>Tableau1[[#This Row],[EDF Stake (%)]]*Tableau1[[#This Row],[Gross capacity (MW)]]</f>
        <v>0.83566200000000002</v>
      </c>
      <c r="H438" s="365">
        <v>2011</v>
      </c>
      <c r="I438" s="496">
        <v>0.97170000000000001</v>
      </c>
      <c r="J438" s="365" t="s">
        <v>214</v>
      </c>
      <c r="K438" s="365" t="s">
        <v>69</v>
      </c>
      <c r="L438" s="78"/>
      <c r="AP438" s="136"/>
    </row>
    <row r="439" spans="1:42">
      <c r="A439" s="365" t="s">
        <v>69</v>
      </c>
      <c r="B439" s="496" t="s">
        <v>899</v>
      </c>
      <c r="C439" s="496" t="s">
        <v>467</v>
      </c>
      <c r="D439" s="365" t="s">
        <v>84</v>
      </c>
      <c r="E439" s="494">
        <v>15</v>
      </c>
      <c r="F439" s="494">
        <v>15</v>
      </c>
      <c r="G439" s="494">
        <f>Tableau1[[#This Row],[Gross capacity (MW)]]*Tableau1[[#This Row],[EDF Stake (%)]]</f>
        <v>7.4340000000000002</v>
      </c>
      <c r="H439" s="365">
        <v>2019</v>
      </c>
      <c r="I439" s="496">
        <v>0.49559999999999998</v>
      </c>
      <c r="J439" s="365" t="s">
        <v>214</v>
      </c>
      <c r="K439" s="365" t="s">
        <v>69</v>
      </c>
      <c r="L439" s="78"/>
      <c r="AP439" s="136"/>
    </row>
    <row r="440" spans="1:42">
      <c r="A440" s="365" t="s">
        <v>69</v>
      </c>
      <c r="B440" s="496" t="s">
        <v>803</v>
      </c>
      <c r="C440" s="496" t="s">
        <v>679</v>
      </c>
      <c r="D440" s="365" t="s">
        <v>98</v>
      </c>
      <c r="E440" s="494">
        <v>0.86399999999999999</v>
      </c>
      <c r="F440" s="494">
        <v>0.86399999999999999</v>
      </c>
      <c r="G440" s="494">
        <f>Tableau1[[#This Row],[EDF Stake (%)]]*Tableau1[[#This Row],[Gross capacity (MW)]]</f>
        <v>0.42819839999999998</v>
      </c>
      <c r="H440" s="365">
        <v>2011</v>
      </c>
      <c r="I440" s="496">
        <v>0.49559999999999998</v>
      </c>
      <c r="J440" s="365" t="s">
        <v>214</v>
      </c>
      <c r="K440" s="365" t="s">
        <v>69</v>
      </c>
      <c r="L440" s="78"/>
      <c r="AP440" s="136"/>
    </row>
    <row r="441" spans="1:42">
      <c r="A441" s="365" t="s">
        <v>69</v>
      </c>
      <c r="B441" s="496" t="s">
        <v>235</v>
      </c>
      <c r="C441" s="496" t="s">
        <v>636</v>
      </c>
      <c r="D441" s="365" t="s">
        <v>902</v>
      </c>
      <c r="E441" s="494">
        <v>4.5</v>
      </c>
      <c r="F441" s="494">
        <v>4.5</v>
      </c>
      <c r="G441" s="494">
        <f>Tableau1[[#This Row],[Gross capacity (MW)]]*Tableau1[[#This Row],[EDF Stake (%)]]</f>
        <v>4.3726500000000001</v>
      </c>
      <c r="H441" s="365">
        <v>2019</v>
      </c>
      <c r="I441" s="496">
        <v>0.97170000000000001</v>
      </c>
      <c r="J441" s="365" t="s">
        <v>214</v>
      </c>
      <c r="K441" s="365" t="s">
        <v>69</v>
      </c>
      <c r="L441" s="78"/>
      <c r="AP441" s="136"/>
    </row>
    <row r="442" spans="1:42">
      <c r="A442" s="365" t="s">
        <v>69</v>
      </c>
      <c r="B442" s="496" t="s">
        <v>899</v>
      </c>
      <c r="C442" s="496" t="s">
        <v>948</v>
      </c>
      <c r="D442" s="365" t="s">
        <v>84</v>
      </c>
      <c r="E442" s="494">
        <v>26</v>
      </c>
      <c r="F442" s="494">
        <v>26</v>
      </c>
      <c r="G442" s="494">
        <f>Tableau1[[#This Row],[EDF Stake (%)]]*Tableau1[[#This Row],[Gross capacity (MW)]]</f>
        <v>12.8856</v>
      </c>
      <c r="H442" s="365">
        <v>2010</v>
      </c>
      <c r="I442" s="496">
        <v>0.49559999999999998</v>
      </c>
      <c r="J442" s="365" t="s">
        <v>214</v>
      </c>
      <c r="K442" s="365" t="s">
        <v>69</v>
      </c>
      <c r="L442" s="78"/>
      <c r="AP442" s="136"/>
    </row>
    <row r="443" spans="1:42">
      <c r="A443" s="365" t="s">
        <v>69</v>
      </c>
      <c r="B443" s="496" t="s">
        <v>899</v>
      </c>
      <c r="C443" s="496" t="s">
        <v>949</v>
      </c>
      <c r="D443" s="365" t="s">
        <v>84</v>
      </c>
      <c r="E443" s="494">
        <v>50</v>
      </c>
      <c r="F443" s="494">
        <v>50</v>
      </c>
      <c r="G443" s="494">
        <f>Tableau1[[#This Row],[Gross capacity (MW)]]*Tableau1[[#This Row],[EDF Stake (%)]]</f>
        <v>24.779999999999998</v>
      </c>
      <c r="H443" s="365">
        <v>2009</v>
      </c>
      <c r="I443" s="496">
        <v>0.49559999999999998</v>
      </c>
      <c r="J443" s="365" t="s">
        <v>214</v>
      </c>
      <c r="K443" s="365" t="s">
        <v>69</v>
      </c>
      <c r="L443" s="78"/>
      <c r="AP443" s="136"/>
    </row>
    <row r="444" spans="1:42">
      <c r="A444" s="365" t="s">
        <v>69</v>
      </c>
      <c r="B444" s="496" t="s">
        <v>940</v>
      </c>
      <c r="C444" s="496" t="s">
        <v>479</v>
      </c>
      <c r="D444" s="365" t="s">
        <v>66</v>
      </c>
      <c r="E444" s="494">
        <v>145.04</v>
      </c>
      <c r="F444" s="494">
        <v>145.04</v>
      </c>
      <c r="G444" s="494">
        <f>Tableau1[[#This Row],[EDF Stake (%)]]*Tableau1[[#This Row],[Gross capacity (MW)]]</f>
        <v>98.656207999999992</v>
      </c>
      <c r="H444" s="365">
        <v>2002</v>
      </c>
      <c r="I444" s="496">
        <v>0.68020000000000003</v>
      </c>
      <c r="J444" s="365" t="s">
        <v>214</v>
      </c>
      <c r="K444" s="365" t="s">
        <v>69</v>
      </c>
      <c r="L444" s="78"/>
      <c r="AP444" s="136"/>
    </row>
    <row r="445" spans="1:42">
      <c r="A445" s="365" t="s">
        <v>69</v>
      </c>
      <c r="B445" s="496" t="s">
        <v>899</v>
      </c>
      <c r="C445" s="496" t="s">
        <v>452</v>
      </c>
      <c r="D445" s="365" t="s">
        <v>84</v>
      </c>
      <c r="E445" s="494">
        <v>30</v>
      </c>
      <c r="F445" s="494">
        <v>30</v>
      </c>
      <c r="G445" s="494">
        <f>Tableau1[[#This Row],[Gross capacity (MW)]]*Tableau1[[#This Row],[EDF Stake (%)]]</f>
        <v>14.868</v>
      </c>
      <c r="H445" s="365">
        <v>2010</v>
      </c>
      <c r="I445" s="496">
        <v>0.49559999999999998</v>
      </c>
      <c r="J445" s="365" t="s">
        <v>214</v>
      </c>
      <c r="K445" s="365" t="s">
        <v>69</v>
      </c>
      <c r="L445" s="78"/>
      <c r="AP445" s="136"/>
    </row>
    <row r="446" spans="1:42">
      <c r="A446" s="365" t="s">
        <v>69</v>
      </c>
      <c r="B446" s="496" t="s">
        <v>803</v>
      </c>
      <c r="C446" s="496" t="s">
        <v>684</v>
      </c>
      <c r="D446" s="365" t="s">
        <v>98</v>
      </c>
      <c r="E446" s="494">
        <v>0.61560000000000004</v>
      </c>
      <c r="F446" s="494">
        <v>0.61560000000000004</v>
      </c>
      <c r="G446" s="494">
        <f>Tableau1[[#This Row],[EDF Stake (%)]]*Tableau1[[#This Row],[Gross capacity (MW)]]</f>
        <v>0.30509136000000003</v>
      </c>
      <c r="H446" s="365">
        <v>2011</v>
      </c>
      <c r="I446" s="496">
        <v>0.49559999999999998</v>
      </c>
      <c r="J446" s="365" t="s">
        <v>214</v>
      </c>
      <c r="K446" s="365" t="s">
        <v>69</v>
      </c>
      <c r="L446" s="78"/>
      <c r="AP446" s="136"/>
    </row>
    <row r="447" spans="1:42">
      <c r="A447" s="365" t="s">
        <v>69</v>
      </c>
      <c r="B447" s="496" t="s">
        <v>442</v>
      </c>
      <c r="C447" s="496" t="s">
        <v>468</v>
      </c>
      <c r="D447" s="365" t="s">
        <v>98</v>
      </c>
      <c r="E447" s="494">
        <v>0.38400000000000001</v>
      </c>
      <c r="F447" s="494">
        <v>0.38400000000000001</v>
      </c>
      <c r="G447" s="494">
        <f>Tableau1[[#This Row],[Gross capacity (MW)]]*Tableau1[[#This Row],[EDF Stake (%)]]</f>
        <v>0.37313279999999999</v>
      </c>
      <c r="H447" s="365">
        <v>2010</v>
      </c>
      <c r="I447" s="496">
        <v>0.97170000000000001</v>
      </c>
      <c r="J447" s="365" t="s">
        <v>214</v>
      </c>
      <c r="K447" s="365" t="s">
        <v>69</v>
      </c>
      <c r="L447" s="78"/>
      <c r="AP447" s="136"/>
    </row>
    <row r="448" spans="1:42">
      <c r="A448" s="365" t="s">
        <v>69</v>
      </c>
      <c r="B448" s="496" t="s">
        <v>235</v>
      </c>
      <c r="C448" s="496" t="s">
        <v>472</v>
      </c>
      <c r="D448" s="365" t="s">
        <v>98</v>
      </c>
      <c r="E448" s="494">
        <v>1.35</v>
      </c>
      <c r="F448" s="494">
        <v>1.35</v>
      </c>
      <c r="G448" s="494">
        <f>Tableau1[[#This Row],[EDF Stake (%)]]*Tableau1[[#This Row],[Gross capacity (MW)]]</f>
        <v>1.311795</v>
      </c>
      <c r="H448" s="365">
        <v>2011</v>
      </c>
      <c r="I448" s="496">
        <v>0.97170000000000001</v>
      </c>
      <c r="J448" s="365" t="s">
        <v>214</v>
      </c>
      <c r="K448" s="365" t="s">
        <v>69</v>
      </c>
      <c r="L448" s="78"/>
      <c r="AP448" s="136"/>
    </row>
    <row r="449" spans="1:42">
      <c r="A449" s="365" t="s">
        <v>69</v>
      </c>
      <c r="B449" s="496" t="s">
        <v>899</v>
      </c>
      <c r="C449" s="496" t="s">
        <v>455</v>
      </c>
      <c r="D449" s="365" t="s">
        <v>84</v>
      </c>
      <c r="E449" s="494">
        <v>9.6</v>
      </c>
      <c r="F449" s="494">
        <v>9.6</v>
      </c>
      <c r="G449" s="494">
        <f>Tableau1[[#This Row],[Gross capacity (MW)]]*Tableau1[[#This Row],[EDF Stake (%)]]</f>
        <v>4.7577599999999993</v>
      </c>
      <c r="H449" s="365">
        <v>2001</v>
      </c>
      <c r="I449" s="496">
        <v>0.49559999999999998</v>
      </c>
      <c r="J449" s="365" t="s">
        <v>214</v>
      </c>
      <c r="K449" s="365" t="s">
        <v>69</v>
      </c>
      <c r="L449" s="78"/>
      <c r="AP449" s="136"/>
    </row>
    <row r="450" spans="1:42">
      <c r="A450" s="365" t="s">
        <v>69</v>
      </c>
      <c r="B450" s="496" t="s">
        <v>899</v>
      </c>
      <c r="C450" s="496" t="s">
        <v>631</v>
      </c>
      <c r="D450" s="365" t="s">
        <v>84</v>
      </c>
      <c r="E450" s="494">
        <v>15</v>
      </c>
      <c r="F450" s="494">
        <v>15</v>
      </c>
      <c r="G450" s="494">
        <f>Tableau1[[#This Row],[EDF Stake (%)]]*Tableau1[[#This Row],[Gross capacity (MW)]]</f>
        <v>7.4340000000000002</v>
      </c>
      <c r="H450" s="365">
        <v>2019</v>
      </c>
      <c r="I450" s="496">
        <v>0.49559999999999998</v>
      </c>
      <c r="J450" s="365" t="s">
        <v>214</v>
      </c>
      <c r="K450" s="365" t="s">
        <v>69</v>
      </c>
      <c r="L450" s="78"/>
      <c r="AP450" s="136"/>
    </row>
    <row r="451" spans="1:42">
      <c r="A451" s="365" t="s">
        <v>69</v>
      </c>
      <c r="B451" s="496" t="s">
        <v>899</v>
      </c>
      <c r="C451" s="496" t="s">
        <v>454</v>
      </c>
      <c r="D451" s="365" t="s">
        <v>84</v>
      </c>
      <c r="E451" s="494">
        <v>24.6</v>
      </c>
      <c r="F451" s="494">
        <v>24.6</v>
      </c>
      <c r="G451" s="494">
        <f>Tableau1[[#This Row],[Gross capacity (MW)]]*Tableau1[[#This Row],[EDF Stake (%)]]</f>
        <v>12.19176</v>
      </c>
      <c r="H451" s="365">
        <v>2002</v>
      </c>
      <c r="I451" s="496">
        <v>0.49559999999999998</v>
      </c>
      <c r="J451" s="365" t="s">
        <v>214</v>
      </c>
      <c r="K451" s="365" t="s">
        <v>69</v>
      </c>
      <c r="L451" s="78"/>
      <c r="AP451" s="136"/>
    </row>
    <row r="452" spans="1:42">
      <c r="A452" s="365" t="s">
        <v>69</v>
      </c>
      <c r="B452" s="496" t="s">
        <v>899</v>
      </c>
      <c r="C452" s="496" t="s">
        <v>950</v>
      </c>
      <c r="D452" s="365" t="s">
        <v>84</v>
      </c>
      <c r="E452" s="494">
        <v>1.8</v>
      </c>
      <c r="F452" s="494">
        <v>1.8</v>
      </c>
      <c r="G452" s="494">
        <f>Tableau1[[#This Row],[EDF Stake (%)]]*Tableau1[[#This Row],[Gross capacity (MW)]]</f>
        <v>0.89207999999999998</v>
      </c>
      <c r="H452" s="365">
        <v>2001</v>
      </c>
      <c r="I452" s="496">
        <v>0.49559999999999998</v>
      </c>
      <c r="J452" s="365" t="s">
        <v>214</v>
      </c>
      <c r="K452" s="365" t="s">
        <v>69</v>
      </c>
      <c r="L452" s="78"/>
      <c r="AP452" s="136"/>
    </row>
    <row r="453" spans="1:42">
      <c r="A453" s="365" t="s">
        <v>69</v>
      </c>
      <c r="B453" s="496" t="s">
        <v>756</v>
      </c>
      <c r="C453" s="496" t="s">
        <v>662</v>
      </c>
      <c r="D453" s="365" t="s">
        <v>98</v>
      </c>
      <c r="E453" s="494">
        <v>0.94621999999999995</v>
      </c>
      <c r="F453" s="494">
        <v>0.94621999999999995</v>
      </c>
      <c r="G453" s="494">
        <f>Tableau1[[#This Row],[Gross capacity (MW)]]*Tableau1[[#This Row],[EDF Stake (%)]]</f>
        <v>0.46894663199999997</v>
      </c>
      <c r="H453" s="365">
        <v>2011</v>
      </c>
      <c r="I453" s="496">
        <v>0.49559999999999998</v>
      </c>
      <c r="J453" s="365" t="s">
        <v>214</v>
      </c>
      <c r="K453" s="365" t="s">
        <v>69</v>
      </c>
      <c r="L453" s="78"/>
      <c r="AP453" s="136"/>
    </row>
    <row r="454" spans="1:42">
      <c r="A454" s="365" t="s">
        <v>69</v>
      </c>
      <c r="B454" s="496" t="s">
        <v>756</v>
      </c>
      <c r="C454" s="496" t="s">
        <v>675</v>
      </c>
      <c r="D454" s="365" t="s">
        <v>98</v>
      </c>
      <c r="E454" s="494">
        <v>0.90400000000000003</v>
      </c>
      <c r="F454" s="494">
        <v>0.90400000000000003</v>
      </c>
      <c r="G454" s="494">
        <f>Tableau1[[#This Row],[EDF Stake (%)]]*Tableau1[[#This Row],[Gross capacity (MW)]]</f>
        <v>0.44802239999999999</v>
      </c>
      <c r="H454" s="365">
        <v>2011</v>
      </c>
      <c r="I454" s="496">
        <v>0.49559999999999998</v>
      </c>
      <c r="J454" s="365" t="s">
        <v>214</v>
      </c>
      <c r="K454" s="365" t="s">
        <v>69</v>
      </c>
      <c r="L454" s="78"/>
      <c r="AP454" s="136"/>
    </row>
    <row r="455" spans="1:42">
      <c r="A455" s="365" t="s">
        <v>69</v>
      </c>
      <c r="B455" s="496" t="s">
        <v>900</v>
      </c>
      <c r="C455" s="496" t="s">
        <v>618</v>
      </c>
      <c r="D455" s="365" t="s">
        <v>84</v>
      </c>
      <c r="E455" s="494">
        <v>22.1</v>
      </c>
      <c r="F455" s="494">
        <v>22.1</v>
      </c>
      <c r="G455" s="494">
        <f>Tableau1[[#This Row],[Gross capacity (MW)]]*Tableau1[[#This Row],[EDF Stake (%)]]</f>
        <v>10.95276</v>
      </c>
      <c r="H455" s="365">
        <v>2004</v>
      </c>
      <c r="I455" s="496">
        <v>0.49559999999999998</v>
      </c>
      <c r="J455" s="365" t="s">
        <v>214</v>
      </c>
      <c r="K455" s="365" t="s">
        <v>69</v>
      </c>
      <c r="L455" s="78"/>
      <c r="AP455" s="136"/>
    </row>
    <row r="456" spans="1:42">
      <c r="A456" s="365" t="s">
        <v>69</v>
      </c>
      <c r="B456" s="496" t="s">
        <v>899</v>
      </c>
      <c r="C456" s="496" t="s">
        <v>456</v>
      </c>
      <c r="D456" s="365" t="s">
        <v>84</v>
      </c>
      <c r="E456" s="494">
        <v>18</v>
      </c>
      <c r="F456" s="494">
        <v>18</v>
      </c>
      <c r="G456" s="494">
        <f>Tableau1[[#This Row],[EDF Stake (%)]]*Tableau1[[#This Row],[Gross capacity (MW)]]</f>
        <v>8.9207999999999998</v>
      </c>
      <c r="H456" s="365">
        <v>2001</v>
      </c>
      <c r="I456" s="496">
        <v>0.49559999999999998</v>
      </c>
      <c r="J456" s="365" t="s">
        <v>214</v>
      </c>
      <c r="K456" s="365" t="s">
        <v>69</v>
      </c>
      <c r="L456" s="78"/>
      <c r="AP456" s="136"/>
    </row>
    <row r="457" spans="1:42">
      <c r="A457" s="365" t="s">
        <v>69</v>
      </c>
      <c r="B457" s="496" t="s">
        <v>899</v>
      </c>
      <c r="C457" s="496" t="s">
        <v>938</v>
      </c>
      <c r="D457" s="365" t="s">
        <v>98</v>
      </c>
      <c r="E457" s="494">
        <v>3</v>
      </c>
      <c r="F457" s="494">
        <v>3</v>
      </c>
      <c r="G457" s="494">
        <f>Tableau1[[#This Row],[Gross capacity (MW)]]*Tableau1[[#This Row],[EDF Stake (%)]]</f>
        <v>1.4867999999999999</v>
      </c>
      <c r="H457" s="365">
        <v>2011</v>
      </c>
      <c r="I457" s="496">
        <v>0.49559999999999998</v>
      </c>
      <c r="J457" s="365" t="s">
        <v>214</v>
      </c>
      <c r="K457" s="365" t="s">
        <v>69</v>
      </c>
      <c r="L457" s="78"/>
      <c r="AP457" s="136"/>
    </row>
    <row r="458" spans="1:42">
      <c r="A458" s="365" t="s">
        <v>69</v>
      </c>
      <c r="B458" s="496" t="s">
        <v>756</v>
      </c>
      <c r="C458" s="496" t="s">
        <v>669</v>
      </c>
      <c r="D458" s="365" t="s">
        <v>98</v>
      </c>
      <c r="E458" s="494">
        <v>0.93959999999999999</v>
      </c>
      <c r="F458" s="494">
        <v>0.93959999999999999</v>
      </c>
      <c r="G458" s="494">
        <f>Tableau1[[#This Row],[EDF Stake (%)]]*Tableau1[[#This Row],[Gross capacity (MW)]]</f>
        <v>0.46566575999999998</v>
      </c>
      <c r="H458" s="365">
        <v>2011</v>
      </c>
      <c r="I458" s="496">
        <v>0.49559999999999998</v>
      </c>
      <c r="J458" s="365" t="s">
        <v>214</v>
      </c>
      <c r="K458" s="365" t="s">
        <v>69</v>
      </c>
      <c r="L458" s="78"/>
      <c r="AP458" s="136"/>
    </row>
    <row r="459" spans="1:42">
      <c r="A459" s="365" t="s">
        <v>69</v>
      </c>
      <c r="B459" s="496" t="s">
        <v>756</v>
      </c>
      <c r="C459" s="496" t="s">
        <v>670</v>
      </c>
      <c r="D459" s="365" t="s">
        <v>98</v>
      </c>
      <c r="E459" s="494">
        <v>0.93959999999999999</v>
      </c>
      <c r="F459" s="494">
        <v>0.93959999999999999</v>
      </c>
      <c r="G459" s="494">
        <f>Tableau1[[#This Row],[Gross capacity (MW)]]*Tableau1[[#This Row],[EDF Stake (%)]]</f>
        <v>0.46566575999999998</v>
      </c>
      <c r="H459" s="365">
        <v>2011</v>
      </c>
      <c r="I459" s="496">
        <v>0.49559999999999998</v>
      </c>
      <c r="J459" s="365" t="s">
        <v>214</v>
      </c>
      <c r="K459" s="365" t="s">
        <v>69</v>
      </c>
      <c r="L459" s="78"/>
      <c r="AP459" s="136"/>
    </row>
    <row r="460" spans="1:42">
      <c r="A460" s="365" t="s">
        <v>69</v>
      </c>
      <c r="B460" s="496" t="s">
        <v>442</v>
      </c>
      <c r="C460" s="496" t="s">
        <v>473</v>
      </c>
      <c r="D460" s="365" t="s">
        <v>98</v>
      </c>
      <c r="E460" s="494">
        <v>1</v>
      </c>
      <c r="F460" s="494">
        <v>0.999</v>
      </c>
      <c r="G460" s="494">
        <f>Tableau1[[#This Row],[EDF Stake (%)]]*Tableau1[[#This Row],[Gross capacity (MW)]]</f>
        <v>0.97170000000000001</v>
      </c>
      <c r="H460" s="365">
        <v>2011</v>
      </c>
      <c r="I460" s="496">
        <v>0.97170000000000001</v>
      </c>
      <c r="J460" s="365" t="s">
        <v>214</v>
      </c>
      <c r="K460" s="365" t="s">
        <v>69</v>
      </c>
      <c r="L460" s="78"/>
      <c r="AP460" s="136"/>
    </row>
    <row r="461" spans="1:42">
      <c r="A461" s="365" t="s">
        <v>69</v>
      </c>
      <c r="B461" s="496" t="s">
        <v>756</v>
      </c>
      <c r="C461" s="496" t="s">
        <v>688</v>
      </c>
      <c r="D461" s="365" t="s">
        <v>98</v>
      </c>
      <c r="E461" s="494">
        <v>0.49864000000000003</v>
      </c>
      <c r="F461" s="494">
        <v>0.49864000000000003</v>
      </c>
      <c r="G461" s="494">
        <f>Tableau1[[#This Row],[Gross capacity (MW)]]*Tableau1[[#This Row],[EDF Stake (%)]]</f>
        <v>0.24712598399999999</v>
      </c>
      <c r="H461" s="365">
        <v>2011</v>
      </c>
      <c r="I461" s="496">
        <v>0.49559999999999998</v>
      </c>
      <c r="J461" s="365" t="s">
        <v>214</v>
      </c>
      <c r="K461" s="365" t="s">
        <v>69</v>
      </c>
      <c r="L461" s="78"/>
      <c r="AP461" s="136"/>
    </row>
    <row r="462" spans="1:42">
      <c r="A462" s="365" t="s">
        <v>69</v>
      </c>
      <c r="B462" s="496" t="s">
        <v>442</v>
      </c>
      <c r="C462" s="496" t="s">
        <v>480</v>
      </c>
      <c r="D462" s="365" t="s">
        <v>66</v>
      </c>
      <c r="E462" s="494">
        <v>236.55</v>
      </c>
      <c r="F462" s="494">
        <v>236.55</v>
      </c>
      <c r="G462" s="494">
        <f>Tableau1[[#This Row],[EDF Stake (%)]]*Tableau1[[#This Row],[Gross capacity (MW)]]</f>
        <v>229.85563500000001</v>
      </c>
      <c r="H462" s="365">
        <v>1993</v>
      </c>
      <c r="I462" s="496">
        <v>0.97170000000000001</v>
      </c>
      <c r="J462" s="365" t="s">
        <v>214</v>
      </c>
      <c r="K462" s="365" t="s">
        <v>69</v>
      </c>
      <c r="L462" s="78"/>
      <c r="AP462" s="136"/>
    </row>
    <row r="463" spans="1:42">
      <c r="A463" s="365" t="s">
        <v>69</v>
      </c>
      <c r="B463" s="496" t="s">
        <v>442</v>
      </c>
      <c r="C463" s="496" t="s">
        <v>620</v>
      </c>
      <c r="D463" s="365" t="s">
        <v>582</v>
      </c>
      <c r="E463" s="494">
        <v>624.3805960000002</v>
      </c>
      <c r="F463" s="494">
        <v>624.3805960000002</v>
      </c>
      <c r="G463" s="494">
        <f>Tableau1[[#This Row],[Gross capacity (MW)]]*Tableau1[[#This Row],[EDF Stake (%)]]</f>
        <v>606.71062513320021</v>
      </c>
      <c r="H463" s="365" t="s">
        <v>621</v>
      </c>
      <c r="I463" s="496">
        <v>0.97170000000000001</v>
      </c>
      <c r="J463" s="365" t="s">
        <v>214</v>
      </c>
      <c r="K463" s="365" t="s">
        <v>69</v>
      </c>
      <c r="L463" s="78"/>
      <c r="AP463" s="136"/>
    </row>
    <row r="464" spans="1:42">
      <c r="A464" s="365" t="s">
        <v>69</v>
      </c>
      <c r="B464" s="496" t="s">
        <v>442</v>
      </c>
      <c r="C464" s="496" t="s">
        <v>481</v>
      </c>
      <c r="D464" s="365" t="s">
        <v>66</v>
      </c>
      <c r="E464" s="494">
        <v>477.37</v>
      </c>
      <c r="F464" s="494">
        <v>477.37</v>
      </c>
      <c r="G464" s="494">
        <f>Tableau1[[#This Row],[EDF Stake (%)]]*Tableau1[[#This Row],[Gross capacity (MW)]]</f>
        <v>463.86042900000001</v>
      </c>
      <c r="H464" s="365">
        <v>1992</v>
      </c>
      <c r="I464" s="496">
        <v>0.97170000000000001</v>
      </c>
      <c r="J464" s="365" t="s">
        <v>214</v>
      </c>
      <c r="K464" s="365" t="s">
        <v>69</v>
      </c>
      <c r="L464" s="78"/>
      <c r="AP464" s="136"/>
    </row>
    <row r="465" spans="1:42">
      <c r="A465" s="365" t="s">
        <v>69</v>
      </c>
      <c r="B465" s="496" t="s">
        <v>235</v>
      </c>
      <c r="C465" s="496" t="s">
        <v>934</v>
      </c>
      <c r="D465" s="365" t="s">
        <v>587</v>
      </c>
      <c r="E465" s="494">
        <v>4.5</v>
      </c>
      <c r="F465" s="494">
        <v>4.5</v>
      </c>
      <c r="G465" s="494">
        <f>Tableau1[[#This Row],[Gross capacity (MW)]]*Tableau1[[#This Row],[EDF Stake (%)]]</f>
        <v>4.3726500000000001</v>
      </c>
      <c r="H465" s="365">
        <v>2017</v>
      </c>
      <c r="I465" s="496">
        <v>0.97170000000000001</v>
      </c>
      <c r="J465" s="365" t="s">
        <v>214</v>
      </c>
      <c r="K465" s="365" t="s">
        <v>69</v>
      </c>
      <c r="L465" s="78"/>
      <c r="AP465" s="136"/>
    </row>
    <row r="466" spans="1:42">
      <c r="A466" s="653" t="s">
        <v>69</v>
      </c>
      <c r="B466" s="658" t="s">
        <v>442</v>
      </c>
      <c r="C466" s="654" t="s">
        <v>962</v>
      </c>
      <c r="D466" s="653" t="s">
        <v>66</v>
      </c>
      <c r="E466" s="655">
        <v>0</v>
      </c>
      <c r="F466" s="655">
        <v>0</v>
      </c>
      <c r="G466" s="656">
        <v>-15.6</v>
      </c>
      <c r="H466" s="657" t="s">
        <v>234</v>
      </c>
      <c r="I466" s="654" t="s">
        <v>234</v>
      </c>
      <c r="J466" s="659" t="s">
        <v>234</v>
      </c>
      <c r="K466" s="653" t="s">
        <v>69</v>
      </c>
      <c r="L466" s="78"/>
      <c r="AP466" s="136"/>
    </row>
    <row r="467" spans="1:42">
      <c r="A467" s="365" t="s">
        <v>69</v>
      </c>
      <c r="B467" s="496" t="s">
        <v>899</v>
      </c>
      <c r="C467" s="496" t="s">
        <v>951</v>
      </c>
      <c r="D467" s="365" t="s">
        <v>84</v>
      </c>
      <c r="E467" s="494">
        <v>38</v>
      </c>
      <c r="F467" s="494">
        <v>38</v>
      </c>
      <c r="G467" s="494">
        <f>Tableau1[[#This Row],[EDF Stake (%)]]*Tableau1[[#This Row],[Gross capacity (MW)]]</f>
        <v>18.832799999999999</v>
      </c>
      <c r="H467" s="365">
        <v>2012</v>
      </c>
      <c r="I467" s="496">
        <v>0.49559999999999998</v>
      </c>
      <c r="J467" s="365" t="s">
        <v>214</v>
      </c>
      <c r="K467" s="365" t="s">
        <v>69</v>
      </c>
      <c r="L467" s="78"/>
      <c r="AP467" s="136"/>
    </row>
    <row r="468" spans="1:42">
      <c r="A468" s="365" t="s">
        <v>69</v>
      </c>
      <c r="B468" s="496" t="s">
        <v>899</v>
      </c>
      <c r="C468" s="496" t="s">
        <v>457</v>
      </c>
      <c r="D468" s="365" t="s">
        <v>84</v>
      </c>
      <c r="E468" s="494">
        <v>15.84</v>
      </c>
      <c r="F468" s="494">
        <v>15.84</v>
      </c>
      <c r="G468" s="494">
        <f>Tableau1[[#This Row],[Gross capacity (MW)]]*Tableau1[[#This Row],[EDF Stake (%)]]</f>
        <v>7.8503039999999995</v>
      </c>
      <c r="H468" s="365">
        <v>2005</v>
      </c>
      <c r="I468" s="496">
        <v>0.49559999999999998</v>
      </c>
      <c r="J468" s="365" t="s">
        <v>214</v>
      </c>
      <c r="K468" s="365" t="s">
        <v>69</v>
      </c>
      <c r="L468" s="78"/>
      <c r="AP468" s="136"/>
    </row>
    <row r="469" spans="1:42">
      <c r="A469" s="365" t="s">
        <v>69</v>
      </c>
      <c r="B469" s="496" t="s">
        <v>899</v>
      </c>
      <c r="C469" s="496" t="s">
        <v>460</v>
      </c>
      <c r="D469" s="365" t="s">
        <v>84</v>
      </c>
      <c r="E469" s="494">
        <v>5.25</v>
      </c>
      <c r="F469" s="494">
        <v>5.25</v>
      </c>
      <c r="G469" s="494">
        <f>Tableau1[[#This Row],[EDF Stake (%)]]*Tableau1[[#This Row],[Gross capacity (MW)]]</f>
        <v>2.6019000000000001</v>
      </c>
      <c r="H469" s="365">
        <v>2000</v>
      </c>
      <c r="I469" s="496">
        <v>0.49559999999999998</v>
      </c>
      <c r="J469" s="365" t="s">
        <v>214</v>
      </c>
      <c r="K469" s="365" t="s">
        <v>69</v>
      </c>
      <c r="L469" s="78"/>
      <c r="AP469" s="136"/>
    </row>
    <row r="470" spans="1:42">
      <c r="A470" s="365" t="s">
        <v>69</v>
      </c>
      <c r="B470" s="496" t="s">
        <v>899</v>
      </c>
      <c r="C470" s="496" t="s">
        <v>459</v>
      </c>
      <c r="D470" s="365" t="s">
        <v>84</v>
      </c>
      <c r="E470" s="494">
        <v>6</v>
      </c>
      <c r="F470" s="494">
        <v>6</v>
      </c>
      <c r="G470" s="494">
        <f>Tableau1[[#This Row],[Gross capacity (MW)]]*Tableau1[[#This Row],[EDF Stake (%)]]</f>
        <v>2.9735999999999998</v>
      </c>
      <c r="H470" s="365">
        <v>2002</v>
      </c>
      <c r="I470" s="496">
        <v>0.49559999999999998</v>
      </c>
      <c r="J470" s="365" t="s">
        <v>214</v>
      </c>
      <c r="K470" s="365" t="s">
        <v>69</v>
      </c>
      <c r="L470" s="78"/>
      <c r="AP470" s="136"/>
    </row>
    <row r="471" spans="1:42">
      <c r="A471" s="365" t="s">
        <v>69</v>
      </c>
      <c r="B471" s="496" t="s">
        <v>756</v>
      </c>
      <c r="C471" s="496" t="s">
        <v>665</v>
      </c>
      <c r="D471" s="365" t="s">
        <v>98</v>
      </c>
      <c r="E471" s="494">
        <v>0.94</v>
      </c>
      <c r="F471" s="494">
        <v>0.94</v>
      </c>
      <c r="G471" s="494">
        <f>Tableau1[[#This Row],[EDF Stake (%)]]*Tableau1[[#This Row],[Gross capacity (MW)]]</f>
        <v>0.46586399999999994</v>
      </c>
      <c r="H471" s="365">
        <v>2010</v>
      </c>
      <c r="I471" s="496">
        <v>0.49559999999999998</v>
      </c>
      <c r="J471" s="365" t="s">
        <v>214</v>
      </c>
      <c r="K471" s="365" t="s">
        <v>69</v>
      </c>
      <c r="L471" s="78"/>
      <c r="AP471" s="136"/>
    </row>
    <row r="472" spans="1:42">
      <c r="A472" s="365" t="s">
        <v>69</v>
      </c>
      <c r="B472" s="496" t="s">
        <v>899</v>
      </c>
      <c r="C472" s="496" t="s">
        <v>453</v>
      </c>
      <c r="D472" s="365" t="s">
        <v>84</v>
      </c>
      <c r="E472" s="494">
        <v>3.4</v>
      </c>
      <c r="F472" s="494">
        <v>3.4</v>
      </c>
      <c r="G472" s="494">
        <f>Tableau1[[#This Row],[Gross capacity (MW)]]*Tableau1[[#This Row],[EDF Stake (%)]]</f>
        <v>1.6850399999999999</v>
      </c>
      <c r="H472" s="365">
        <v>1998</v>
      </c>
      <c r="I472" s="496">
        <v>0.49559999999999998</v>
      </c>
      <c r="J472" s="365" t="s">
        <v>214</v>
      </c>
      <c r="K472" s="365" t="s">
        <v>69</v>
      </c>
      <c r="L472" s="78"/>
      <c r="AP472" s="136"/>
    </row>
    <row r="473" spans="1:42">
      <c r="A473" s="365" t="s">
        <v>69</v>
      </c>
      <c r="B473" s="496" t="s">
        <v>899</v>
      </c>
      <c r="C473" s="496" t="s">
        <v>626</v>
      </c>
      <c r="D473" s="365" t="s">
        <v>84</v>
      </c>
      <c r="E473" s="494">
        <v>35</v>
      </c>
      <c r="F473" s="494">
        <v>35</v>
      </c>
      <c r="G473" s="494">
        <f>Tableau1[[#This Row],[EDF Stake (%)]]*Tableau1[[#This Row],[Gross capacity (MW)]]</f>
        <v>17.346</v>
      </c>
      <c r="H473" s="365">
        <v>2019</v>
      </c>
      <c r="I473" s="496">
        <v>0.49559999999999998</v>
      </c>
      <c r="J473" s="365" t="s">
        <v>214</v>
      </c>
      <c r="K473" s="365" t="s">
        <v>69</v>
      </c>
      <c r="L473" s="78"/>
      <c r="AP473" s="136"/>
    </row>
    <row r="474" spans="1:42">
      <c r="A474" s="365" t="s">
        <v>69</v>
      </c>
      <c r="B474" s="496" t="s">
        <v>899</v>
      </c>
      <c r="C474" s="496" t="s">
        <v>592</v>
      </c>
      <c r="D474" s="365" t="s">
        <v>84</v>
      </c>
      <c r="E474" s="494">
        <v>54</v>
      </c>
      <c r="F474" s="494">
        <v>54</v>
      </c>
      <c r="G474" s="494">
        <f>Tableau1[[#This Row],[Gross capacity (MW)]]*Tableau1[[#This Row],[EDF Stake (%)]]</f>
        <v>26.7624</v>
      </c>
      <c r="H474" s="365">
        <v>2011</v>
      </c>
      <c r="I474" s="496">
        <v>0.49559999999999998</v>
      </c>
      <c r="J474" s="365" t="s">
        <v>214</v>
      </c>
      <c r="K474" s="365" t="s">
        <v>69</v>
      </c>
      <c r="L474" s="78"/>
      <c r="AP474" s="136"/>
    </row>
    <row r="475" spans="1:42">
      <c r="A475" s="365" t="s">
        <v>69</v>
      </c>
      <c r="B475" s="496" t="s">
        <v>756</v>
      </c>
      <c r="C475" s="496" t="s">
        <v>666</v>
      </c>
      <c r="D475" s="365" t="s">
        <v>98</v>
      </c>
      <c r="E475" s="494">
        <v>0.94</v>
      </c>
      <c r="F475" s="494">
        <v>0.94</v>
      </c>
      <c r="G475" s="494">
        <f>Tableau1[[#This Row],[EDF Stake (%)]]*Tableau1[[#This Row],[Gross capacity (MW)]]</f>
        <v>0.46586399999999994</v>
      </c>
      <c r="H475" s="365">
        <v>2010</v>
      </c>
      <c r="I475" s="496">
        <v>0.49559999999999998</v>
      </c>
      <c r="J475" s="365" t="s">
        <v>214</v>
      </c>
      <c r="K475" s="365" t="s">
        <v>69</v>
      </c>
      <c r="L475" s="78"/>
      <c r="AP475" s="136"/>
    </row>
    <row r="476" spans="1:42">
      <c r="A476" s="365" t="s">
        <v>69</v>
      </c>
      <c r="B476" s="496" t="s">
        <v>756</v>
      </c>
      <c r="C476" s="496" t="s">
        <v>660</v>
      </c>
      <c r="D476" s="365" t="s">
        <v>98</v>
      </c>
      <c r="E476" s="494">
        <v>0.95899999999999996</v>
      </c>
      <c r="F476" s="494">
        <v>0.95899999999999996</v>
      </c>
      <c r="G476" s="494">
        <f>Tableau1[[#This Row],[Gross capacity (MW)]]*Tableau1[[#This Row],[EDF Stake (%)]]</f>
        <v>0.47528039999999999</v>
      </c>
      <c r="H476" s="365">
        <v>2009</v>
      </c>
      <c r="I476" s="496">
        <v>0.49559999999999998</v>
      </c>
      <c r="J476" s="365" t="s">
        <v>214</v>
      </c>
      <c r="K476" s="365" t="s">
        <v>69</v>
      </c>
      <c r="L476" s="78"/>
      <c r="AP476" s="136"/>
    </row>
    <row r="477" spans="1:42">
      <c r="A477" s="365" t="s">
        <v>69</v>
      </c>
      <c r="B477" s="496" t="s">
        <v>756</v>
      </c>
      <c r="C477" s="496" t="s">
        <v>667</v>
      </c>
      <c r="D477" s="365" t="s">
        <v>98</v>
      </c>
      <c r="E477" s="494">
        <v>0.94</v>
      </c>
      <c r="F477" s="494">
        <v>0.94</v>
      </c>
      <c r="G477" s="494">
        <f>Tableau1[[#This Row],[EDF Stake (%)]]*Tableau1[[#This Row],[Gross capacity (MW)]]</f>
        <v>0.46586399999999994</v>
      </c>
      <c r="H477" s="365">
        <v>2010</v>
      </c>
      <c r="I477" s="496">
        <v>0.49559999999999998</v>
      </c>
      <c r="J477" s="365" t="s">
        <v>214</v>
      </c>
      <c r="K477" s="365" t="s">
        <v>69</v>
      </c>
      <c r="L477" s="78"/>
      <c r="AP477" s="136"/>
    </row>
    <row r="478" spans="1:42">
      <c r="A478" s="365" t="s">
        <v>69</v>
      </c>
      <c r="B478" s="496" t="s">
        <v>235</v>
      </c>
      <c r="C478" s="496" t="s">
        <v>489</v>
      </c>
      <c r="D478" s="365" t="s">
        <v>587</v>
      </c>
      <c r="E478" s="494">
        <v>4.4039999999999999</v>
      </c>
      <c r="F478" s="494">
        <v>4.4039999999999999</v>
      </c>
      <c r="G478" s="494">
        <f>Tableau1[[#This Row],[Gross capacity (MW)]]*Tableau1[[#This Row],[EDF Stake (%)]]</f>
        <v>4.2793668</v>
      </c>
      <c r="H478" s="365">
        <v>2016</v>
      </c>
      <c r="I478" s="496">
        <v>0.97170000000000001</v>
      </c>
      <c r="J478" s="365" t="s">
        <v>214</v>
      </c>
      <c r="K478" s="365" t="s">
        <v>69</v>
      </c>
      <c r="L478" s="78"/>
      <c r="AP478" s="136"/>
    </row>
    <row r="479" spans="1:42">
      <c r="A479" s="365" t="s">
        <v>69</v>
      </c>
      <c r="B479" s="496" t="s">
        <v>756</v>
      </c>
      <c r="C479" s="496" t="s">
        <v>689</v>
      </c>
      <c r="D479" s="365" t="s">
        <v>98</v>
      </c>
      <c r="E479" s="494">
        <v>0.4592</v>
      </c>
      <c r="F479" s="494">
        <v>0.4592</v>
      </c>
      <c r="G479" s="494">
        <f>Tableau1[[#This Row],[EDF Stake (%)]]*Tableau1[[#This Row],[Gross capacity (MW)]]</f>
        <v>0.22757951999999998</v>
      </c>
      <c r="H479" s="365">
        <v>2009</v>
      </c>
      <c r="I479" s="496">
        <v>0.49559999999999998</v>
      </c>
      <c r="J479" s="365" t="s">
        <v>214</v>
      </c>
      <c r="K479" s="365" t="s">
        <v>69</v>
      </c>
      <c r="L479" s="78"/>
      <c r="AP479" s="136"/>
    </row>
    <row r="480" spans="1:42">
      <c r="A480" s="365" t="s">
        <v>69</v>
      </c>
      <c r="B480" s="496" t="s">
        <v>756</v>
      </c>
      <c r="C480" s="496" t="s">
        <v>655</v>
      </c>
      <c r="D480" s="365" t="s">
        <v>98</v>
      </c>
      <c r="E480" s="494">
        <v>0.97272000000000003</v>
      </c>
      <c r="F480" s="494">
        <v>0.97272000000000003</v>
      </c>
      <c r="G480" s="494">
        <f>Tableau1[[#This Row],[Gross capacity (MW)]]*Tableau1[[#This Row],[EDF Stake (%)]]</f>
        <v>0.48208003199999999</v>
      </c>
      <c r="H480" s="365">
        <v>2012</v>
      </c>
      <c r="I480" s="496">
        <v>0.49559999999999998</v>
      </c>
      <c r="J480" s="365" t="s">
        <v>214</v>
      </c>
      <c r="K480" s="365" t="s">
        <v>69</v>
      </c>
      <c r="L480" s="78"/>
      <c r="AP480" s="136"/>
    </row>
    <row r="481" spans="1:42">
      <c r="A481" s="365" t="s">
        <v>69</v>
      </c>
      <c r="B481" s="496" t="s">
        <v>756</v>
      </c>
      <c r="C481" s="496" t="s">
        <v>640</v>
      </c>
      <c r="D481" s="365" t="s">
        <v>98</v>
      </c>
      <c r="E481" s="494">
        <v>3.0007999999999999</v>
      </c>
      <c r="F481" s="494">
        <v>3.0007999999999999</v>
      </c>
      <c r="G481" s="494">
        <f>Tableau1[[#This Row],[EDF Stake (%)]]*Tableau1[[#This Row],[Gross capacity (MW)]]</f>
        <v>1.4871964799999999</v>
      </c>
      <c r="H481" s="365">
        <v>2009</v>
      </c>
      <c r="I481" s="496">
        <v>0.49559999999999998</v>
      </c>
      <c r="J481" s="365" t="s">
        <v>214</v>
      </c>
      <c r="K481" s="365" t="s">
        <v>69</v>
      </c>
      <c r="L481" s="78"/>
      <c r="AP481" s="136"/>
    </row>
    <row r="482" spans="1:42">
      <c r="A482" s="365" t="s">
        <v>69</v>
      </c>
      <c r="B482" s="496" t="s">
        <v>903</v>
      </c>
      <c r="C482" s="496" t="s">
        <v>629</v>
      </c>
      <c r="D482" s="365" t="s">
        <v>84</v>
      </c>
      <c r="E482" s="494">
        <v>23.4</v>
      </c>
      <c r="F482" s="494">
        <v>23.4</v>
      </c>
      <c r="G482" s="494">
        <f>Tableau1[[#This Row],[Gross capacity (MW)]]*Tableau1[[#This Row],[EDF Stake (%)]]</f>
        <v>11.59704</v>
      </c>
      <c r="H482" s="365">
        <v>2013</v>
      </c>
      <c r="I482" s="496">
        <v>0.49559999999999998</v>
      </c>
      <c r="J482" s="365" t="s">
        <v>214</v>
      </c>
      <c r="K482" s="365" t="s">
        <v>69</v>
      </c>
      <c r="L482" s="78"/>
      <c r="AP482" s="136"/>
    </row>
    <row r="483" spans="1:42">
      <c r="A483" s="365" t="s">
        <v>69</v>
      </c>
      <c r="B483" s="496" t="s">
        <v>756</v>
      </c>
      <c r="C483" s="496" t="s">
        <v>683</v>
      </c>
      <c r="D483" s="365" t="s">
        <v>98</v>
      </c>
      <c r="E483" s="494">
        <v>0.71760000000000002</v>
      </c>
      <c r="F483" s="494">
        <v>0.71760000000000002</v>
      </c>
      <c r="G483" s="494">
        <f>Tableau1[[#This Row],[EDF Stake (%)]]*Tableau1[[#This Row],[Gross capacity (MW)]]</f>
        <v>0.35564256</v>
      </c>
      <c r="H483" s="365">
        <v>2011</v>
      </c>
      <c r="I483" s="496">
        <v>0.49559999999999998</v>
      </c>
      <c r="J483" s="365" t="s">
        <v>214</v>
      </c>
      <c r="K483" s="365" t="s">
        <v>69</v>
      </c>
      <c r="L483" s="78"/>
      <c r="AP483" s="136"/>
    </row>
    <row r="484" spans="1:42">
      <c r="A484" s="365" t="s">
        <v>69</v>
      </c>
      <c r="B484" s="496" t="s">
        <v>442</v>
      </c>
      <c r="C484" s="496" t="s">
        <v>482</v>
      </c>
      <c r="D484" s="365" t="s">
        <v>66</v>
      </c>
      <c r="E484" s="494">
        <v>136.77000000000001</v>
      </c>
      <c r="F484" s="494">
        <v>136.77000000000001</v>
      </c>
      <c r="G484" s="494">
        <f>Tableau1[[#This Row],[Gross capacity (MW)]]*Tableau1[[#This Row],[EDF Stake (%)]]</f>
        <v>132.89940900000002</v>
      </c>
      <c r="H484" s="365">
        <v>1996</v>
      </c>
      <c r="I484" s="496">
        <v>0.97170000000000001</v>
      </c>
      <c r="J484" s="365" t="s">
        <v>214</v>
      </c>
      <c r="K484" s="365" t="s">
        <v>69</v>
      </c>
      <c r="L484" s="78"/>
      <c r="AP484" s="136"/>
    </row>
    <row r="485" spans="1:42">
      <c r="A485" s="365" t="s">
        <v>69</v>
      </c>
      <c r="B485" s="496" t="s">
        <v>442</v>
      </c>
      <c r="C485" s="496" t="s">
        <v>483</v>
      </c>
      <c r="D485" s="365" t="s">
        <v>66</v>
      </c>
      <c r="E485" s="494">
        <v>132.47900000000001</v>
      </c>
      <c r="F485" s="494">
        <v>132.47900000000001</v>
      </c>
      <c r="G485" s="494">
        <f>Tableau1[[#This Row],[EDF Stake (%)]]*Tableau1[[#This Row],[Gross capacity (MW)]]</f>
        <v>128.72984430000002</v>
      </c>
      <c r="H485" s="365">
        <v>1996</v>
      </c>
      <c r="I485" s="496">
        <v>0.97170000000000001</v>
      </c>
      <c r="J485" s="365" t="s">
        <v>214</v>
      </c>
      <c r="K485" s="365" t="s">
        <v>69</v>
      </c>
      <c r="L485" s="78"/>
      <c r="AP485" s="136"/>
    </row>
    <row r="486" spans="1:42">
      <c r="A486" s="365" t="s">
        <v>69</v>
      </c>
      <c r="B486" s="496" t="s">
        <v>235</v>
      </c>
      <c r="C486" s="496" t="s">
        <v>496</v>
      </c>
      <c r="D486" s="365" t="s">
        <v>587</v>
      </c>
      <c r="E486" s="494">
        <v>31.3</v>
      </c>
      <c r="F486" s="494">
        <v>31.3</v>
      </c>
      <c r="G486" s="494">
        <f>Tableau1[[#This Row],[Gross capacity (MW)]]*Tableau1[[#This Row],[EDF Stake (%)]]</f>
        <v>30.414210000000001</v>
      </c>
      <c r="H486" s="365">
        <v>2010</v>
      </c>
      <c r="I486" s="496">
        <v>0.97170000000000001</v>
      </c>
      <c r="J486" s="365" t="s">
        <v>214</v>
      </c>
      <c r="K486" s="365" t="s">
        <v>69</v>
      </c>
      <c r="L486" s="78"/>
      <c r="AP486" s="136"/>
    </row>
    <row r="487" spans="1:42">
      <c r="A487" s="365" t="s">
        <v>69</v>
      </c>
      <c r="B487" s="496" t="s">
        <v>235</v>
      </c>
      <c r="C487" s="496" t="s">
        <v>497</v>
      </c>
      <c r="D487" s="365" t="s">
        <v>587</v>
      </c>
      <c r="E487" s="494">
        <v>12.5</v>
      </c>
      <c r="F487" s="494">
        <v>12.5</v>
      </c>
      <c r="G487" s="494">
        <f>Tableau1[[#This Row],[EDF Stake (%)]]*Tableau1[[#This Row],[Gross capacity (MW)]]</f>
        <v>12.14625</v>
      </c>
      <c r="H487" s="365">
        <v>2014</v>
      </c>
      <c r="I487" s="496">
        <v>0.97170000000000001</v>
      </c>
      <c r="J487" s="365" t="s">
        <v>214</v>
      </c>
      <c r="K487" s="365" t="s">
        <v>69</v>
      </c>
      <c r="L487" s="78"/>
      <c r="AP487" s="136"/>
    </row>
    <row r="488" spans="1:42">
      <c r="A488" s="365" t="s">
        <v>69</v>
      </c>
      <c r="B488" s="496" t="s">
        <v>442</v>
      </c>
      <c r="C488" s="496" t="s">
        <v>484</v>
      </c>
      <c r="D488" s="365" t="s">
        <v>66</v>
      </c>
      <c r="E488" s="494">
        <v>48.07</v>
      </c>
      <c r="F488" s="494">
        <v>48.07</v>
      </c>
      <c r="G488" s="494">
        <f>Tableau1[[#This Row],[Gross capacity (MW)]]*Tableau1[[#This Row],[EDF Stake (%)]]</f>
        <v>46.709619000000004</v>
      </c>
      <c r="H488" s="365">
        <v>1994</v>
      </c>
      <c r="I488" s="496">
        <v>0.97170000000000001</v>
      </c>
      <c r="J488" s="365" t="s">
        <v>214</v>
      </c>
      <c r="K488" s="365" t="s">
        <v>69</v>
      </c>
      <c r="L488" s="78"/>
      <c r="AP488" s="136"/>
    </row>
    <row r="489" spans="1:42">
      <c r="A489" s="365" t="s">
        <v>69</v>
      </c>
      <c r="B489" s="496" t="s">
        <v>899</v>
      </c>
      <c r="C489" s="496" t="s">
        <v>461</v>
      </c>
      <c r="D489" s="365" t="s">
        <v>84</v>
      </c>
      <c r="E489" s="494">
        <v>13.2</v>
      </c>
      <c r="F489" s="494">
        <v>13.2</v>
      </c>
      <c r="G489" s="494">
        <f>Tableau1[[#This Row],[EDF Stake (%)]]*Tableau1[[#This Row],[Gross capacity (MW)]]</f>
        <v>6.5419199999999993</v>
      </c>
      <c r="H489" s="365">
        <v>2019</v>
      </c>
      <c r="I489" s="496">
        <v>0.49559999999999998</v>
      </c>
      <c r="J489" s="365" t="s">
        <v>214</v>
      </c>
      <c r="K489" s="365" t="s">
        <v>69</v>
      </c>
      <c r="L489" s="78"/>
      <c r="AP489" s="136"/>
    </row>
    <row r="490" spans="1:42">
      <c r="A490" s="365" t="s">
        <v>69</v>
      </c>
      <c r="B490" s="496" t="s">
        <v>899</v>
      </c>
      <c r="C490" s="496" t="s">
        <v>462</v>
      </c>
      <c r="D490" s="365" t="s">
        <v>84</v>
      </c>
      <c r="E490" s="494">
        <v>10.02</v>
      </c>
      <c r="F490" s="494">
        <v>10.02</v>
      </c>
      <c r="G490" s="494">
        <f>Tableau1[[#This Row],[Gross capacity (MW)]]*Tableau1[[#This Row],[EDF Stake (%)]]</f>
        <v>4.9659119999999994</v>
      </c>
      <c r="H490" s="365">
        <v>2007</v>
      </c>
      <c r="I490" s="496">
        <v>0.49559999999999998</v>
      </c>
      <c r="J490" s="365" t="s">
        <v>214</v>
      </c>
      <c r="K490" s="365" t="s">
        <v>69</v>
      </c>
      <c r="AN490" s="136"/>
      <c r="AO490" s="136"/>
      <c r="AP490" s="136"/>
    </row>
    <row r="491" spans="1:42">
      <c r="A491" s="365" t="s">
        <v>69</v>
      </c>
      <c r="B491" s="496" t="s">
        <v>900</v>
      </c>
      <c r="C491" s="496" t="s">
        <v>630</v>
      </c>
      <c r="D491" s="365" t="s">
        <v>84</v>
      </c>
      <c r="E491" s="494">
        <v>16</v>
      </c>
      <c r="F491" s="494">
        <v>16</v>
      </c>
      <c r="G491" s="494">
        <f>Tableau1[[#This Row],[EDF Stake (%)]]*Tableau1[[#This Row],[Gross capacity (MW)]]</f>
        <v>7.9295999999999998</v>
      </c>
      <c r="H491" s="365">
        <v>2016</v>
      </c>
      <c r="I491" s="496">
        <v>0.49559999999999998</v>
      </c>
      <c r="J491" s="365" t="s">
        <v>214</v>
      </c>
      <c r="K491" s="365" t="s">
        <v>69</v>
      </c>
      <c r="AP491" s="136"/>
    </row>
    <row r="492" spans="1:42">
      <c r="A492" s="365" t="s">
        <v>929</v>
      </c>
      <c r="B492" s="496" t="s">
        <v>235</v>
      </c>
      <c r="C492" s="496" t="s">
        <v>907</v>
      </c>
      <c r="D492" s="365" t="s">
        <v>98</v>
      </c>
      <c r="E492" s="637">
        <v>1.1220000000000001</v>
      </c>
      <c r="F492" s="637">
        <v>1.1220000000000001</v>
      </c>
      <c r="G492" s="494">
        <f>Tableau1[[#This Row],[Gross capacity (MW)]]*Tableau1[[#This Row],[EDF Stake (%)]]</f>
        <v>1.0902474000000002</v>
      </c>
      <c r="H492" s="365">
        <v>2020</v>
      </c>
      <c r="I492" s="496">
        <v>0.97170000000000001</v>
      </c>
      <c r="J492" s="365" t="s">
        <v>214</v>
      </c>
      <c r="K492" s="365" t="s">
        <v>69</v>
      </c>
      <c r="AP492" s="136"/>
    </row>
    <row r="493" spans="1:42">
      <c r="A493" s="365" t="s">
        <v>69</v>
      </c>
      <c r="B493" s="496" t="s">
        <v>442</v>
      </c>
      <c r="C493" s="496" t="s">
        <v>908</v>
      </c>
      <c r="D493" s="365" t="s">
        <v>66</v>
      </c>
      <c r="E493" s="494">
        <v>53.1</v>
      </c>
      <c r="F493" s="494">
        <v>53.1</v>
      </c>
      <c r="G493" s="494">
        <f>Tableau1[[#This Row],[EDF Stake (%)]]*Tableau1[[#This Row],[Gross capacity (MW)]]</f>
        <v>51.597270000000002</v>
      </c>
      <c r="H493" s="365">
        <v>2004</v>
      </c>
      <c r="I493" s="496">
        <v>0.97170000000000001</v>
      </c>
      <c r="J493" s="365" t="s">
        <v>214</v>
      </c>
      <c r="K493" s="365" t="s">
        <v>69</v>
      </c>
      <c r="AP493" s="136"/>
    </row>
    <row r="494" spans="1:42" ht="15.6" customHeight="1">
      <c r="A494" s="365" t="s">
        <v>69</v>
      </c>
      <c r="B494" s="496" t="s">
        <v>442</v>
      </c>
      <c r="C494" s="496" t="s">
        <v>933</v>
      </c>
      <c r="D494" s="365" t="s">
        <v>66</v>
      </c>
      <c r="E494" s="494">
        <v>829.33</v>
      </c>
      <c r="F494" s="494">
        <v>829.33</v>
      </c>
      <c r="G494" s="494">
        <f>Tableau1[[#This Row],[Gross capacity (MW)]]*Tableau1[[#This Row],[EDF Stake (%)]]</f>
        <v>805.859961</v>
      </c>
      <c r="H494" s="365">
        <v>2007</v>
      </c>
      <c r="I494" s="496">
        <v>0.97170000000000001</v>
      </c>
      <c r="J494" s="365" t="s">
        <v>214</v>
      </c>
      <c r="K494" s="365" t="s">
        <v>69</v>
      </c>
      <c r="AP494" s="136"/>
    </row>
    <row r="495" spans="1:42">
      <c r="A495" s="365" t="s">
        <v>69</v>
      </c>
      <c r="B495" s="496" t="s">
        <v>235</v>
      </c>
      <c r="C495" s="496" t="s">
        <v>498</v>
      </c>
      <c r="D495" s="365" t="s">
        <v>587</v>
      </c>
      <c r="E495" s="494">
        <v>10</v>
      </c>
      <c r="F495" s="494">
        <v>10</v>
      </c>
      <c r="G495" s="494">
        <f>Tableau1[[#This Row],[EDF Stake (%)]]*Tableau1[[#This Row],[Gross capacity (MW)]]</f>
        <v>9.7170000000000005</v>
      </c>
      <c r="H495" s="365">
        <v>2000</v>
      </c>
      <c r="I495" s="496">
        <v>0.97170000000000001</v>
      </c>
      <c r="J495" s="365" t="s">
        <v>214</v>
      </c>
      <c r="K495" s="365" t="s">
        <v>69</v>
      </c>
      <c r="AP495" s="136"/>
    </row>
    <row r="496" spans="1:42">
      <c r="A496" s="365" t="s">
        <v>69</v>
      </c>
      <c r="B496" s="496" t="s">
        <v>756</v>
      </c>
      <c r="C496" s="496" t="s">
        <v>671</v>
      </c>
      <c r="D496" s="365" t="s">
        <v>98</v>
      </c>
      <c r="E496" s="494">
        <v>0.92879999999999996</v>
      </c>
      <c r="F496" s="494">
        <v>0.92879999999999996</v>
      </c>
      <c r="G496" s="494">
        <f>Tableau1[[#This Row],[Gross capacity (MW)]]*Tableau1[[#This Row],[EDF Stake (%)]]</f>
        <v>0.46031327999999999</v>
      </c>
      <c r="H496" s="365">
        <v>2010</v>
      </c>
      <c r="I496" s="496">
        <v>0.49559999999999998</v>
      </c>
      <c r="J496" s="365" t="s">
        <v>214</v>
      </c>
      <c r="K496" s="365" t="s">
        <v>69</v>
      </c>
      <c r="AP496" s="136"/>
    </row>
    <row r="497" spans="1:42">
      <c r="A497" s="365" t="s">
        <v>69</v>
      </c>
      <c r="B497" s="496" t="s">
        <v>442</v>
      </c>
      <c r="C497" s="496" t="s">
        <v>485</v>
      </c>
      <c r="D497" s="365" t="s">
        <v>66</v>
      </c>
      <c r="E497" s="494">
        <v>89.375</v>
      </c>
      <c r="F497" s="494">
        <v>89.375</v>
      </c>
      <c r="G497" s="494">
        <f>Tableau1[[#This Row],[EDF Stake (%)]]*Tableau1[[#This Row],[Gross capacity (MW)]]</f>
        <v>86.845687499999997</v>
      </c>
      <c r="H497" s="365">
        <v>2001</v>
      </c>
      <c r="I497" s="496">
        <v>0.97170000000000001</v>
      </c>
      <c r="J497" s="365" t="s">
        <v>214</v>
      </c>
      <c r="K497" s="365" t="s">
        <v>69</v>
      </c>
      <c r="AP497" s="136"/>
    </row>
    <row r="498" spans="1:42">
      <c r="A498" s="365" t="s">
        <v>69</v>
      </c>
      <c r="B498" s="496" t="s">
        <v>756</v>
      </c>
      <c r="C498" s="496" t="s">
        <v>659</v>
      </c>
      <c r="D498" s="365" t="s">
        <v>98</v>
      </c>
      <c r="E498" s="494">
        <v>0.96899999999999997</v>
      </c>
      <c r="F498" s="494">
        <v>0.96899999999999997</v>
      </c>
      <c r="G498" s="494">
        <f>Tableau1[[#This Row],[Gross capacity (MW)]]*Tableau1[[#This Row],[EDF Stake (%)]]</f>
        <v>0.48023639999999995</v>
      </c>
      <c r="H498" s="365">
        <v>2011</v>
      </c>
      <c r="I498" s="496">
        <v>0.49559999999999998</v>
      </c>
      <c r="J498" s="365" t="s">
        <v>214</v>
      </c>
      <c r="K498" s="365" t="s">
        <v>69</v>
      </c>
      <c r="AP498" s="136"/>
    </row>
    <row r="499" spans="1:42">
      <c r="A499" s="365" t="s">
        <v>69</v>
      </c>
      <c r="B499" s="496" t="s">
        <v>756</v>
      </c>
      <c r="C499" s="496" t="s">
        <v>661</v>
      </c>
      <c r="D499" s="365" t="s">
        <v>98</v>
      </c>
      <c r="E499" s="494">
        <v>0.95799999999999996</v>
      </c>
      <c r="F499" s="494">
        <v>0.95799999999999996</v>
      </c>
      <c r="G499" s="494">
        <f>Tableau1[[#This Row],[EDF Stake (%)]]*Tableau1[[#This Row],[Gross capacity (MW)]]</f>
        <v>0.47478479999999995</v>
      </c>
      <c r="H499" s="365">
        <v>2012</v>
      </c>
      <c r="I499" s="496">
        <v>0.49559999999999998</v>
      </c>
      <c r="J499" s="365" t="s">
        <v>214</v>
      </c>
      <c r="K499" s="365" t="s">
        <v>69</v>
      </c>
      <c r="AP499" s="136"/>
    </row>
    <row r="500" spans="1:42">
      <c r="A500" s="365" t="s">
        <v>69</v>
      </c>
      <c r="B500" s="496" t="s">
        <v>803</v>
      </c>
      <c r="C500" s="496" t="s">
        <v>680</v>
      </c>
      <c r="D500" s="365" t="s">
        <v>98</v>
      </c>
      <c r="E500" s="494">
        <v>0.83520000000000005</v>
      </c>
      <c r="F500" s="494">
        <v>0.83520000000000005</v>
      </c>
      <c r="G500" s="494">
        <f>Tableau1[[#This Row],[Gross capacity (MW)]]*Tableau1[[#This Row],[EDF Stake (%)]]</f>
        <v>0.41392512000000004</v>
      </c>
      <c r="H500" s="365">
        <v>2011</v>
      </c>
      <c r="I500" s="496">
        <v>0.49559999999999998</v>
      </c>
      <c r="J500" s="365" t="s">
        <v>214</v>
      </c>
      <c r="K500" s="365" t="s">
        <v>69</v>
      </c>
      <c r="AP500" s="136"/>
    </row>
    <row r="501" spans="1:42">
      <c r="A501" s="365" t="s">
        <v>69</v>
      </c>
      <c r="B501" s="496" t="s">
        <v>803</v>
      </c>
      <c r="C501" s="496" t="s">
        <v>685</v>
      </c>
      <c r="D501" s="365" t="s">
        <v>98</v>
      </c>
      <c r="E501" s="494">
        <v>0.59940000000000004</v>
      </c>
      <c r="F501" s="494">
        <v>0.59940000000000004</v>
      </c>
      <c r="G501" s="494">
        <f>Tableau1[[#This Row],[EDF Stake (%)]]*Tableau1[[#This Row],[Gross capacity (MW)]]</f>
        <v>0.29706263999999999</v>
      </c>
      <c r="H501" s="365">
        <v>2011</v>
      </c>
      <c r="I501" s="496">
        <v>0.49559999999999998</v>
      </c>
      <c r="J501" s="365" t="s">
        <v>214</v>
      </c>
      <c r="K501" s="365" t="s">
        <v>69</v>
      </c>
      <c r="AP501" s="136"/>
    </row>
    <row r="502" spans="1:42">
      <c r="A502" s="365" t="s">
        <v>69</v>
      </c>
      <c r="B502" s="496" t="s">
        <v>803</v>
      </c>
      <c r="C502" s="496" t="s">
        <v>652</v>
      </c>
      <c r="D502" s="365" t="s">
        <v>98</v>
      </c>
      <c r="E502" s="494">
        <v>0.99229999999999996</v>
      </c>
      <c r="F502" s="494">
        <v>0.99229999999999996</v>
      </c>
      <c r="G502" s="494">
        <f>Tableau1[[#This Row],[Gross capacity (MW)]]*Tableau1[[#This Row],[EDF Stake (%)]]</f>
        <v>0.49178387999999995</v>
      </c>
      <c r="H502" s="365">
        <v>2011</v>
      </c>
      <c r="I502" s="496">
        <v>0.49559999999999998</v>
      </c>
      <c r="J502" s="365" t="s">
        <v>214</v>
      </c>
      <c r="K502" s="365" t="s">
        <v>69</v>
      </c>
      <c r="AP502" s="136"/>
    </row>
    <row r="503" spans="1:42">
      <c r="A503" s="365" t="s">
        <v>69</v>
      </c>
      <c r="B503" s="496" t="s">
        <v>899</v>
      </c>
      <c r="C503" s="496" t="s">
        <v>474</v>
      </c>
      <c r="D503" s="365" t="s">
        <v>98</v>
      </c>
      <c r="E503" s="494">
        <v>1</v>
      </c>
      <c r="F503" s="494">
        <v>1</v>
      </c>
      <c r="G503" s="494">
        <f>Tableau1[[#This Row],[EDF Stake (%)]]*Tableau1[[#This Row],[Gross capacity (MW)]]</f>
        <v>0.49559999999999998</v>
      </c>
      <c r="H503" s="365">
        <v>2011</v>
      </c>
      <c r="I503" s="496">
        <v>0.49559999999999998</v>
      </c>
      <c r="J503" s="365" t="s">
        <v>214</v>
      </c>
      <c r="K503" s="365" t="s">
        <v>69</v>
      </c>
      <c r="AP503" s="136"/>
    </row>
    <row r="504" spans="1:42">
      <c r="A504" s="365" t="s">
        <v>87</v>
      </c>
      <c r="B504" s="496" t="s">
        <v>909</v>
      </c>
      <c r="C504" s="496" t="s">
        <v>614</v>
      </c>
      <c r="D504" s="365" t="s">
        <v>66</v>
      </c>
      <c r="E504" s="494">
        <v>426</v>
      </c>
      <c r="F504" s="494">
        <v>0</v>
      </c>
      <c r="G504" s="494">
        <f>Tableau1[[#This Row],[Gross capacity (MW)]]*Tableau1[[#This Row],[EDF Stake (%)]]</f>
        <v>206.99340000000001</v>
      </c>
      <c r="H504" s="365">
        <v>2006</v>
      </c>
      <c r="I504" s="496">
        <v>0.4859</v>
      </c>
      <c r="J504" s="365" t="s">
        <v>215</v>
      </c>
      <c r="K504" s="365" t="s">
        <v>69</v>
      </c>
      <c r="AP504" s="136"/>
    </row>
    <row r="505" spans="1:42">
      <c r="A505" s="365" t="s">
        <v>69</v>
      </c>
      <c r="B505" s="496" t="s">
        <v>756</v>
      </c>
      <c r="C505" s="496" t="s">
        <v>644</v>
      </c>
      <c r="D505" s="365" t="s">
        <v>98</v>
      </c>
      <c r="E505" s="494">
        <v>1.9</v>
      </c>
      <c r="F505" s="494">
        <v>1.9</v>
      </c>
      <c r="G505" s="494">
        <f>Tableau1[[#This Row],[EDF Stake (%)]]*Tableau1[[#This Row],[Gross capacity (MW)]]</f>
        <v>0.94163999999999992</v>
      </c>
      <c r="H505" s="365">
        <v>2010</v>
      </c>
      <c r="I505" s="496">
        <v>0.49559999999999998</v>
      </c>
      <c r="J505" s="365" t="s">
        <v>214</v>
      </c>
      <c r="K505" s="365" t="s">
        <v>69</v>
      </c>
      <c r="AP505" s="136"/>
    </row>
    <row r="506" spans="1:42">
      <c r="A506" s="365" t="s">
        <v>69</v>
      </c>
      <c r="B506" s="496" t="s">
        <v>756</v>
      </c>
      <c r="C506" s="496" t="s">
        <v>642</v>
      </c>
      <c r="D506" s="365" t="s">
        <v>98</v>
      </c>
      <c r="E506" s="494">
        <v>2.2360000000000002</v>
      </c>
      <c r="F506" s="494">
        <v>2.2360000000000002</v>
      </c>
      <c r="G506" s="494">
        <f>Tableau1[[#This Row],[Gross capacity (MW)]]*Tableau1[[#This Row],[EDF Stake (%)]]</f>
        <v>1.1081616000000001</v>
      </c>
      <c r="H506" s="365">
        <v>2010</v>
      </c>
      <c r="I506" s="496">
        <v>0.49559999999999998</v>
      </c>
      <c r="J506" s="365" t="s">
        <v>214</v>
      </c>
      <c r="K506" s="365" t="s">
        <v>69</v>
      </c>
      <c r="AP506" s="136"/>
    </row>
    <row r="507" spans="1:42">
      <c r="A507" s="365" t="s">
        <v>69</v>
      </c>
      <c r="B507" s="496" t="s">
        <v>756</v>
      </c>
      <c r="C507" s="496" t="s">
        <v>656</v>
      </c>
      <c r="D507" s="365" t="s">
        <v>98</v>
      </c>
      <c r="E507" s="494">
        <v>0.97199999999999998</v>
      </c>
      <c r="F507" s="494">
        <v>0.97199999999999998</v>
      </c>
      <c r="G507" s="494">
        <f>Tableau1[[#This Row],[EDF Stake (%)]]*Tableau1[[#This Row],[Gross capacity (MW)]]</f>
        <v>0.48172319999999996</v>
      </c>
      <c r="H507" s="365">
        <v>2011</v>
      </c>
      <c r="I507" s="496">
        <v>0.49559999999999998</v>
      </c>
      <c r="J507" s="365" t="s">
        <v>214</v>
      </c>
      <c r="K507" s="365" t="s">
        <v>69</v>
      </c>
      <c r="AP507" s="136"/>
    </row>
    <row r="508" spans="1:42">
      <c r="A508" s="365" t="s">
        <v>87</v>
      </c>
      <c r="B508" s="496" t="s">
        <v>909</v>
      </c>
      <c r="C508" s="496" t="s">
        <v>443</v>
      </c>
      <c r="D508" s="365" t="s">
        <v>66</v>
      </c>
      <c r="E508" s="494">
        <v>410</v>
      </c>
      <c r="F508" s="494">
        <v>0</v>
      </c>
      <c r="G508" s="494">
        <f>Tableau1[[#This Row],[Gross capacity (MW)]]*Tableau1[[#This Row],[EDF Stake (%)]]</f>
        <v>199.21899999999999</v>
      </c>
      <c r="H508" s="365">
        <v>2010</v>
      </c>
      <c r="I508" s="496">
        <v>0.4859</v>
      </c>
      <c r="J508" s="365" t="s">
        <v>215</v>
      </c>
      <c r="K508" s="365" t="s">
        <v>69</v>
      </c>
      <c r="AP508" s="136"/>
    </row>
    <row r="509" spans="1:42">
      <c r="A509" s="365" t="s">
        <v>69</v>
      </c>
      <c r="B509" s="496" t="s">
        <v>442</v>
      </c>
      <c r="C509" s="496" t="s">
        <v>910</v>
      </c>
      <c r="D509" s="365" t="s">
        <v>582</v>
      </c>
      <c r="E509" s="494">
        <v>59</v>
      </c>
      <c r="F509" s="494">
        <v>59</v>
      </c>
      <c r="G509" s="494">
        <f>Tableau1[[#This Row],[EDF Stake (%)]]*Tableau1[[#This Row],[Gross capacity (MW)]]</f>
        <v>57.330300000000001</v>
      </c>
      <c r="H509" s="365" t="s">
        <v>728</v>
      </c>
      <c r="I509" s="496">
        <v>0.97170000000000001</v>
      </c>
      <c r="J509" s="365" t="s">
        <v>214</v>
      </c>
      <c r="K509" s="365" t="s">
        <v>69</v>
      </c>
      <c r="AP509" s="136"/>
    </row>
    <row r="510" spans="1:42">
      <c r="A510" s="365" t="s">
        <v>69</v>
      </c>
      <c r="B510" s="496" t="s">
        <v>442</v>
      </c>
      <c r="C510" s="496" t="s">
        <v>627</v>
      </c>
      <c r="D510" s="365" t="s">
        <v>582</v>
      </c>
      <c r="E510" s="494">
        <v>27.87</v>
      </c>
      <c r="F510" s="494">
        <v>27.87</v>
      </c>
      <c r="G510" s="494">
        <f>Tableau1[[#This Row],[Gross capacity (MW)]]*Tableau1[[#This Row],[EDF Stake (%)]]</f>
        <v>27.081279000000002</v>
      </c>
      <c r="H510" s="365" t="s">
        <v>628</v>
      </c>
      <c r="I510" s="496">
        <v>0.97170000000000001</v>
      </c>
      <c r="J510" s="365" t="s">
        <v>214</v>
      </c>
      <c r="K510" s="365" t="s">
        <v>69</v>
      </c>
      <c r="AP510" s="136"/>
    </row>
    <row r="511" spans="1:42">
      <c r="A511" s="365" t="s">
        <v>69</v>
      </c>
      <c r="B511" s="496" t="s">
        <v>941</v>
      </c>
      <c r="C511" s="496" t="s">
        <v>911</v>
      </c>
      <c r="D511" s="365" t="s">
        <v>84</v>
      </c>
      <c r="E511" s="494">
        <v>10</v>
      </c>
      <c r="F511" s="494">
        <v>10</v>
      </c>
      <c r="G511" s="494">
        <f>Tableau1[[#This Row],[EDF Stake (%)]]*Tableau1[[#This Row],[Gross capacity (MW)]]</f>
        <v>4.9559999999999995</v>
      </c>
      <c r="H511" s="365">
        <v>2012</v>
      </c>
      <c r="I511" s="496">
        <v>0.49559999999999998</v>
      </c>
      <c r="J511" s="365" t="s">
        <v>214</v>
      </c>
      <c r="K511" s="365" t="s">
        <v>69</v>
      </c>
      <c r="AP511" s="136"/>
    </row>
    <row r="512" spans="1:42">
      <c r="A512" s="365" t="s">
        <v>69</v>
      </c>
      <c r="B512" s="496" t="s">
        <v>912</v>
      </c>
      <c r="C512" s="496" t="s">
        <v>913</v>
      </c>
      <c r="D512" s="365" t="s">
        <v>84</v>
      </c>
      <c r="E512" s="494">
        <v>29.75</v>
      </c>
      <c r="F512" s="494">
        <v>29.75</v>
      </c>
      <c r="G512" s="494">
        <f>Tableau1[[#This Row],[Gross capacity (MW)]]*Tableau1[[#This Row],[EDF Stake (%)]]</f>
        <v>14.7441</v>
      </c>
      <c r="H512" s="365">
        <v>2010</v>
      </c>
      <c r="I512" s="496">
        <v>0.49559999999999998</v>
      </c>
      <c r="J512" s="365" t="s">
        <v>214</v>
      </c>
      <c r="K512" s="365" t="s">
        <v>69</v>
      </c>
      <c r="AP512" s="136"/>
    </row>
    <row r="513" spans="1:42">
      <c r="A513" s="365" t="s">
        <v>69</v>
      </c>
      <c r="B513" s="496" t="s">
        <v>442</v>
      </c>
      <c r="C513" s="496" t="s">
        <v>914</v>
      </c>
      <c r="D513" s="365" t="s">
        <v>84</v>
      </c>
      <c r="E513" s="494">
        <v>0.02</v>
      </c>
      <c r="F513" s="494">
        <v>0.02</v>
      </c>
      <c r="G513" s="494">
        <f>Tableau1[[#This Row],[EDF Stake (%)]]*Tableau1[[#This Row],[Gross capacity (MW)]]</f>
        <v>1.9434E-2</v>
      </c>
      <c r="H513" s="365">
        <v>2006</v>
      </c>
      <c r="I513" s="496">
        <v>0.97170000000000001</v>
      </c>
      <c r="J513" s="365" t="s">
        <v>214</v>
      </c>
      <c r="K513" s="365" t="s">
        <v>69</v>
      </c>
      <c r="AP513" s="136"/>
    </row>
    <row r="514" spans="1:42">
      <c r="A514" s="365" t="s">
        <v>69</v>
      </c>
      <c r="B514" s="496" t="s">
        <v>442</v>
      </c>
      <c r="C514" s="496" t="s">
        <v>915</v>
      </c>
      <c r="D514" s="365" t="s">
        <v>84</v>
      </c>
      <c r="E514" s="494">
        <v>0.02</v>
      </c>
      <c r="F514" s="494">
        <v>0.02</v>
      </c>
      <c r="G514" s="494">
        <f>Tableau1[[#This Row],[Gross capacity (MW)]]*Tableau1[[#This Row],[EDF Stake (%)]]</f>
        <v>1.9434E-2</v>
      </c>
      <c r="H514" s="365">
        <v>2008</v>
      </c>
      <c r="I514" s="496">
        <v>0.97170000000000001</v>
      </c>
      <c r="J514" s="365" t="s">
        <v>214</v>
      </c>
      <c r="K514" s="365" t="s">
        <v>69</v>
      </c>
      <c r="AP514" s="136"/>
    </row>
    <row r="515" spans="1:42">
      <c r="A515" s="365" t="s">
        <v>69</v>
      </c>
      <c r="B515" s="496" t="s">
        <v>899</v>
      </c>
      <c r="C515" s="496" t="s">
        <v>466</v>
      </c>
      <c r="D515" s="365" t="s">
        <v>84</v>
      </c>
      <c r="E515" s="494">
        <v>12.5</v>
      </c>
      <c r="F515" s="494">
        <v>12.5</v>
      </c>
      <c r="G515" s="494">
        <f>Tableau1[[#This Row],[EDF Stake (%)]]*Tableau1[[#This Row],[Gross capacity (MW)]]</f>
        <v>6.1949999999999994</v>
      </c>
      <c r="H515" s="365">
        <v>2019</v>
      </c>
      <c r="I515" s="496">
        <v>0.49559999999999998</v>
      </c>
      <c r="J515" s="365" t="s">
        <v>214</v>
      </c>
      <c r="K515" s="365" t="s">
        <v>69</v>
      </c>
      <c r="AP515" s="136"/>
    </row>
    <row r="516" spans="1:42">
      <c r="A516" s="365" t="s">
        <v>69</v>
      </c>
      <c r="B516" s="496" t="s">
        <v>442</v>
      </c>
      <c r="C516" s="496" t="s">
        <v>622</v>
      </c>
      <c r="D516" s="365" t="s">
        <v>582</v>
      </c>
      <c r="E516" s="494">
        <v>158.93</v>
      </c>
      <c r="F516" s="494">
        <v>0</v>
      </c>
      <c r="G516" s="494">
        <f>Tableau1[[#This Row],[Gross capacity (MW)]]*Tableau1[[#This Row],[EDF Stake (%)]]</f>
        <v>75.666573000000014</v>
      </c>
      <c r="H516" s="365" t="s">
        <v>623</v>
      </c>
      <c r="I516" s="496">
        <v>0.47610000000000002</v>
      </c>
      <c r="J516" s="365" t="s">
        <v>215</v>
      </c>
      <c r="K516" s="365" t="s">
        <v>69</v>
      </c>
      <c r="AP516" s="136"/>
    </row>
    <row r="517" spans="1:42">
      <c r="A517" s="365" t="s">
        <v>69</v>
      </c>
      <c r="B517" s="496" t="s">
        <v>756</v>
      </c>
      <c r="C517" s="496" t="s">
        <v>643</v>
      </c>
      <c r="D517" s="365" t="s">
        <v>98</v>
      </c>
      <c r="E517" s="494">
        <v>1.944</v>
      </c>
      <c r="F517" s="494">
        <v>1.944</v>
      </c>
      <c r="G517" s="494">
        <f>Tableau1[[#This Row],[EDF Stake (%)]]*Tableau1[[#This Row],[Gross capacity (MW)]]</f>
        <v>0.96344639999999993</v>
      </c>
      <c r="H517" s="365">
        <v>2011</v>
      </c>
      <c r="I517" s="496">
        <v>0.49559999999999998</v>
      </c>
      <c r="J517" s="365" t="s">
        <v>214</v>
      </c>
      <c r="K517" s="365" t="s">
        <v>69</v>
      </c>
      <c r="AP517" s="136"/>
    </row>
    <row r="518" spans="1:42">
      <c r="A518" s="365" t="s">
        <v>69</v>
      </c>
      <c r="B518" s="496" t="s">
        <v>756</v>
      </c>
      <c r="C518" s="496" t="s">
        <v>641</v>
      </c>
      <c r="D518" s="365" t="s">
        <v>98</v>
      </c>
      <c r="E518" s="494">
        <v>2.88</v>
      </c>
      <c r="F518" s="494">
        <v>2.88</v>
      </c>
      <c r="G518" s="494">
        <f>Tableau1[[#This Row],[Gross capacity (MW)]]*Tableau1[[#This Row],[EDF Stake (%)]]</f>
        <v>1.4273279999999999</v>
      </c>
      <c r="H518" s="365">
        <v>2011</v>
      </c>
      <c r="I518" s="496">
        <v>0.49559999999999998</v>
      </c>
      <c r="J518" s="365" t="s">
        <v>214</v>
      </c>
      <c r="K518" s="365" t="s">
        <v>69</v>
      </c>
      <c r="AP518" s="136"/>
    </row>
    <row r="519" spans="1:42">
      <c r="A519" s="365" t="s">
        <v>69</v>
      </c>
      <c r="B519" s="496" t="s">
        <v>899</v>
      </c>
      <c r="C519" s="496" t="s">
        <v>952</v>
      </c>
      <c r="D519" s="365" t="s">
        <v>84</v>
      </c>
      <c r="E519" s="494">
        <v>15</v>
      </c>
      <c r="F519" s="494">
        <v>15</v>
      </c>
      <c r="G519" s="494">
        <f>Tableau1[[#This Row],[EDF Stake (%)]]*Tableau1[[#This Row],[Gross capacity (MW)]]</f>
        <v>7.4340000000000002</v>
      </c>
      <c r="H519" s="365">
        <v>2019</v>
      </c>
      <c r="I519" s="496">
        <v>0.49559999999999998</v>
      </c>
      <c r="J519" s="365" t="s">
        <v>214</v>
      </c>
      <c r="K519" s="365" t="s">
        <v>69</v>
      </c>
      <c r="AP519" s="136"/>
    </row>
    <row r="520" spans="1:42">
      <c r="A520" s="365" t="s">
        <v>69</v>
      </c>
      <c r="B520" s="496" t="s">
        <v>899</v>
      </c>
      <c r="C520" s="496" t="s">
        <v>463</v>
      </c>
      <c r="D520" s="365" t="s">
        <v>84</v>
      </c>
      <c r="E520" s="494">
        <v>20</v>
      </c>
      <c r="F520" s="494">
        <v>20</v>
      </c>
      <c r="G520" s="494">
        <f>Tableau1[[#This Row],[Gross capacity (MW)]]*Tableau1[[#This Row],[EDF Stake (%)]]</f>
        <v>9.911999999999999</v>
      </c>
      <c r="H520" s="365">
        <v>2019</v>
      </c>
      <c r="I520" s="496">
        <v>0.49559999999999998</v>
      </c>
      <c r="J520" s="365" t="s">
        <v>214</v>
      </c>
      <c r="K520" s="365" t="s">
        <v>69</v>
      </c>
      <c r="AP520" s="136"/>
    </row>
    <row r="521" spans="1:42">
      <c r="A521" s="365" t="s">
        <v>69</v>
      </c>
      <c r="B521" s="496" t="s">
        <v>900</v>
      </c>
      <c r="C521" s="496" t="s">
        <v>619</v>
      </c>
      <c r="D521" s="365" t="s">
        <v>84</v>
      </c>
      <c r="E521" s="494">
        <v>48</v>
      </c>
      <c r="F521" s="494">
        <v>48</v>
      </c>
      <c r="G521" s="494">
        <f>Tableau1[[#This Row],[EDF Stake (%)]]*Tableau1[[#This Row],[Gross capacity (MW)]]</f>
        <v>23.788799999999998</v>
      </c>
      <c r="H521" s="365">
        <v>2011</v>
      </c>
      <c r="I521" s="496">
        <v>0.49559999999999998</v>
      </c>
      <c r="J521" s="365" t="s">
        <v>214</v>
      </c>
      <c r="K521" s="365" t="s">
        <v>69</v>
      </c>
      <c r="AD521" s="136"/>
      <c r="AE521" s="136"/>
      <c r="AF521" s="136"/>
      <c r="AG521" s="136"/>
      <c r="AH521" s="136"/>
      <c r="AI521" s="136"/>
      <c r="AJ521" s="136"/>
      <c r="AK521" s="136"/>
      <c r="AL521" s="136"/>
      <c r="AM521" s="136"/>
      <c r="AN521" s="136"/>
      <c r="AO521" s="136"/>
      <c r="AP521" s="136"/>
    </row>
    <row r="522" spans="1:42">
      <c r="A522" s="365" t="s">
        <v>69</v>
      </c>
      <c r="B522" s="496" t="s">
        <v>442</v>
      </c>
      <c r="C522" s="496" t="s">
        <v>635</v>
      </c>
      <c r="D522" s="365" t="s">
        <v>582</v>
      </c>
      <c r="E522" s="494">
        <v>4.91</v>
      </c>
      <c r="F522" s="494">
        <v>4.91</v>
      </c>
      <c r="G522" s="494">
        <f>Tableau1[[#This Row],[Gross capacity (MW)]]*Tableau1[[#This Row],[EDF Stake (%)]]</f>
        <v>4.7710470000000003</v>
      </c>
      <c r="H522" s="365">
        <v>1970</v>
      </c>
      <c r="I522" s="496">
        <v>0.97170000000000001</v>
      </c>
      <c r="J522" s="365" t="s">
        <v>214</v>
      </c>
      <c r="K522" s="365" t="s">
        <v>69</v>
      </c>
      <c r="AD522" s="136"/>
      <c r="AE522" s="136"/>
      <c r="AF522" s="136"/>
      <c r="AG522" s="136"/>
      <c r="AH522" s="136"/>
      <c r="AI522" s="136"/>
      <c r="AJ522" s="136"/>
      <c r="AK522" s="136"/>
      <c r="AL522" s="136"/>
      <c r="AM522" s="136"/>
      <c r="AN522" s="136"/>
      <c r="AO522" s="136"/>
      <c r="AP522" s="136"/>
    </row>
    <row r="523" spans="1:42">
      <c r="A523" s="365" t="s">
        <v>69</v>
      </c>
      <c r="B523" s="496" t="s">
        <v>756</v>
      </c>
      <c r="C523" s="496" t="s">
        <v>937</v>
      </c>
      <c r="D523" s="365" t="s">
        <v>98</v>
      </c>
      <c r="E523" s="494">
        <v>0.99355000000000004</v>
      </c>
      <c r="F523" s="494">
        <v>0.99355000000000004</v>
      </c>
      <c r="G523" s="494">
        <f>Tableau1[[#This Row],[EDF Stake (%)]]*Tableau1[[#This Row],[Gross capacity (MW)]]</f>
        <v>0.49240338</v>
      </c>
      <c r="H523" s="365">
        <v>2011</v>
      </c>
      <c r="I523" s="496">
        <v>0.49559999999999998</v>
      </c>
      <c r="J523" s="365" t="s">
        <v>214</v>
      </c>
      <c r="K523" s="365" t="s">
        <v>69</v>
      </c>
      <c r="AD523" s="136"/>
      <c r="AE523" s="136"/>
      <c r="AF523" s="136"/>
      <c r="AG523" s="136"/>
      <c r="AH523" s="136"/>
      <c r="AI523" s="136"/>
      <c r="AJ523" s="136"/>
      <c r="AK523" s="136"/>
      <c r="AL523" s="136"/>
      <c r="AM523" s="136"/>
      <c r="AN523" s="136"/>
      <c r="AO523" s="136"/>
      <c r="AP523" s="136"/>
    </row>
    <row r="524" spans="1:42">
      <c r="A524" s="365" t="s">
        <v>69</v>
      </c>
      <c r="B524" s="496" t="s">
        <v>756</v>
      </c>
      <c r="C524" s="496" t="s">
        <v>673</v>
      </c>
      <c r="D524" s="365" t="s">
        <v>98</v>
      </c>
      <c r="E524" s="494">
        <v>0.91100000000000003</v>
      </c>
      <c r="F524" s="494">
        <v>0.91100000000000003</v>
      </c>
      <c r="G524" s="494">
        <f>Tableau1[[#This Row],[Gross capacity (MW)]]*Tableau1[[#This Row],[EDF Stake (%)]]</f>
        <v>0.45149159999999999</v>
      </c>
      <c r="H524" s="365">
        <v>2009</v>
      </c>
      <c r="I524" s="496">
        <v>0.49559999999999998</v>
      </c>
      <c r="J524" s="365" t="s">
        <v>214</v>
      </c>
      <c r="K524" s="365" t="s">
        <v>69</v>
      </c>
      <c r="AD524" s="136"/>
      <c r="AE524" s="136"/>
      <c r="AF524" s="136"/>
      <c r="AG524" s="136"/>
      <c r="AH524" s="136"/>
      <c r="AI524" s="136"/>
      <c r="AJ524" s="136"/>
      <c r="AK524" s="136"/>
      <c r="AL524" s="136"/>
      <c r="AM524" s="136"/>
      <c r="AN524" s="136"/>
      <c r="AO524" s="136"/>
      <c r="AP524" s="136"/>
    </row>
    <row r="525" spans="1:42">
      <c r="A525" s="365" t="s">
        <v>929</v>
      </c>
      <c r="B525" s="496" t="s">
        <v>235</v>
      </c>
      <c r="C525" s="496" t="s">
        <v>953</v>
      </c>
      <c r="D525" s="365" t="s">
        <v>98</v>
      </c>
      <c r="E525" s="494">
        <v>0.64900000000000002</v>
      </c>
      <c r="F525" s="494">
        <f>0.649</f>
        <v>0.64900000000000002</v>
      </c>
      <c r="G525" s="494">
        <f>Tableau1[[#This Row],[EDF Stake (%)]]*Tableau1[[#This Row],[Gross capacity (MW)]]</f>
        <v>0.63063330000000006</v>
      </c>
      <c r="H525" s="365">
        <v>2021</v>
      </c>
      <c r="I525" s="496">
        <v>0.97170000000000001</v>
      </c>
      <c r="J525" s="365" t="s">
        <v>214</v>
      </c>
      <c r="K525" s="365" t="s">
        <v>69</v>
      </c>
      <c r="AD525" s="136"/>
      <c r="AE525" s="136"/>
      <c r="AF525" s="136"/>
      <c r="AG525" s="136"/>
      <c r="AH525" s="136"/>
      <c r="AI525" s="136"/>
      <c r="AJ525" s="136"/>
      <c r="AK525" s="136"/>
      <c r="AL525" s="136"/>
      <c r="AM525" s="136"/>
      <c r="AN525" s="136"/>
      <c r="AO525" s="136"/>
      <c r="AP525" s="136"/>
    </row>
    <row r="526" spans="1:42">
      <c r="A526" s="365" t="s">
        <v>929</v>
      </c>
      <c r="B526" s="496" t="s">
        <v>235</v>
      </c>
      <c r="C526" s="496" t="s">
        <v>916</v>
      </c>
      <c r="D526" s="365" t="s">
        <v>98</v>
      </c>
      <c r="E526" s="494">
        <v>0.629</v>
      </c>
      <c r="F526" s="494">
        <v>0.629</v>
      </c>
      <c r="G526" s="494">
        <f>Tableau1[[#This Row],[Gross capacity (MW)]]*Tableau1[[#This Row],[EDF Stake (%)]]</f>
        <v>0.6111993</v>
      </c>
      <c r="H526" s="365">
        <v>2021</v>
      </c>
      <c r="I526" s="496">
        <v>0.97170000000000001</v>
      </c>
      <c r="J526" s="365" t="s">
        <v>214</v>
      </c>
      <c r="K526" s="365" t="s">
        <v>69</v>
      </c>
      <c r="AD526" s="136"/>
      <c r="AE526" s="136"/>
      <c r="AF526" s="136"/>
      <c r="AG526" s="136"/>
      <c r="AH526" s="136"/>
      <c r="AI526" s="136"/>
      <c r="AJ526" s="136"/>
      <c r="AK526" s="136"/>
      <c r="AL526" s="136"/>
      <c r="AM526" s="136"/>
      <c r="AN526" s="136"/>
      <c r="AO526" s="136"/>
      <c r="AP526" s="136"/>
    </row>
    <row r="527" spans="1:42">
      <c r="A527" s="365" t="s">
        <v>69</v>
      </c>
      <c r="B527" s="496" t="s">
        <v>756</v>
      </c>
      <c r="C527" s="496" t="s">
        <v>678</v>
      </c>
      <c r="D527" s="365" t="s">
        <v>98</v>
      </c>
      <c r="E527" s="494">
        <v>0.86699999999999999</v>
      </c>
      <c r="F527" s="494">
        <v>0.86699999999999999</v>
      </c>
      <c r="G527" s="494">
        <f>Tableau1[[#This Row],[EDF Stake (%)]]*Tableau1[[#This Row],[Gross capacity (MW)]]</f>
        <v>0.42968519999999999</v>
      </c>
      <c r="H527" s="365">
        <v>2009</v>
      </c>
      <c r="I527" s="496">
        <v>0.49559999999999998</v>
      </c>
      <c r="J527" s="365" t="s">
        <v>214</v>
      </c>
      <c r="K527" s="365" t="s">
        <v>69</v>
      </c>
      <c r="AD527" s="136"/>
      <c r="AE527" s="136"/>
      <c r="AF527" s="136"/>
      <c r="AG527" s="136"/>
      <c r="AH527" s="136"/>
      <c r="AI527" s="136"/>
      <c r="AJ527" s="136"/>
      <c r="AK527" s="136"/>
      <c r="AL527" s="136"/>
      <c r="AM527" s="136"/>
      <c r="AN527" s="136"/>
      <c r="AO527" s="136"/>
      <c r="AP527" s="136"/>
    </row>
    <row r="528" spans="1:42">
      <c r="A528" s="365" t="s">
        <v>69</v>
      </c>
      <c r="B528" s="496" t="s">
        <v>756</v>
      </c>
      <c r="C528" s="496" t="s">
        <v>672</v>
      </c>
      <c r="D528" s="365" t="s">
        <v>98</v>
      </c>
      <c r="E528" s="494">
        <v>0.92</v>
      </c>
      <c r="F528" s="494">
        <v>0.92</v>
      </c>
      <c r="G528" s="494">
        <f>Tableau1[[#This Row],[Gross capacity (MW)]]*Tableau1[[#This Row],[EDF Stake (%)]]</f>
        <v>0.45595200000000002</v>
      </c>
      <c r="H528" s="365">
        <v>2009</v>
      </c>
      <c r="I528" s="496">
        <v>0.49559999999999998</v>
      </c>
      <c r="J528" s="365" t="s">
        <v>214</v>
      </c>
      <c r="K528" s="365" t="s">
        <v>69</v>
      </c>
      <c r="AD528" s="136"/>
      <c r="AE528" s="136"/>
      <c r="AF528" s="136"/>
      <c r="AG528" s="136"/>
      <c r="AH528" s="136"/>
      <c r="AI528" s="136"/>
      <c r="AJ528" s="136"/>
      <c r="AK528" s="136"/>
      <c r="AL528" s="136"/>
      <c r="AM528" s="136"/>
      <c r="AN528" s="136"/>
      <c r="AO528" s="136"/>
      <c r="AP528" s="136"/>
    </row>
    <row r="529" spans="1:42">
      <c r="A529" s="649" t="s">
        <v>69</v>
      </c>
      <c r="B529" s="650" t="s">
        <v>442</v>
      </c>
      <c r="C529" s="650" t="s">
        <v>486</v>
      </c>
      <c r="D529" s="649" t="s">
        <v>66</v>
      </c>
      <c r="E529" s="651">
        <v>830.32</v>
      </c>
      <c r="F529" s="651">
        <v>830.32</v>
      </c>
      <c r="G529" s="494">
        <f>Tableau1[[#This Row],[EDF Stake (%)]]*Tableau1[[#This Row],[Gross capacity (MW)]]</f>
        <v>806.82194400000003</v>
      </c>
      <c r="H529" s="649">
        <v>2006</v>
      </c>
      <c r="I529" s="496">
        <v>0.97170000000000001</v>
      </c>
      <c r="J529" s="649" t="s">
        <v>214</v>
      </c>
      <c r="K529" s="649" t="s">
        <v>69</v>
      </c>
      <c r="AD529" s="136"/>
      <c r="AE529" s="136"/>
      <c r="AF529" s="136"/>
      <c r="AG529" s="136"/>
      <c r="AH529" s="136"/>
      <c r="AI529" s="136"/>
      <c r="AJ529" s="136"/>
      <c r="AK529" s="136"/>
      <c r="AL529" s="136"/>
      <c r="AM529" s="136"/>
      <c r="AN529" s="136"/>
      <c r="AO529" s="136"/>
      <c r="AP529" s="136"/>
    </row>
    <row r="530" spans="1:42">
      <c r="A530" s="649" t="s">
        <v>69</v>
      </c>
      <c r="B530" s="650" t="s">
        <v>917</v>
      </c>
      <c r="C530" s="650" t="s">
        <v>918</v>
      </c>
      <c r="D530" s="649" t="s">
        <v>586</v>
      </c>
      <c r="E530" s="652">
        <v>0.998</v>
      </c>
      <c r="F530" s="652">
        <v>0.998</v>
      </c>
      <c r="G530" s="494">
        <f>Tableau1[[#This Row],[Gross capacity (MW)]]*Tableau1[[#This Row],[EDF Stake (%)]]</f>
        <v>0.96975659999999997</v>
      </c>
      <c r="H530" s="649">
        <v>2020</v>
      </c>
      <c r="I530" s="650">
        <v>0.97170000000000001</v>
      </c>
      <c r="J530" s="649" t="s">
        <v>214</v>
      </c>
      <c r="K530" s="649" t="s">
        <v>69</v>
      </c>
      <c r="AD530" s="136"/>
      <c r="AE530" s="136"/>
      <c r="AF530" s="136"/>
      <c r="AG530" s="136"/>
      <c r="AH530" s="136"/>
      <c r="AI530" s="136"/>
      <c r="AJ530" s="136"/>
      <c r="AK530" s="136"/>
      <c r="AL530" s="136"/>
      <c r="AM530" s="136"/>
      <c r="AN530" s="136"/>
      <c r="AO530" s="136"/>
      <c r="AP530" s="136"/>
    </row>
    <row r="531" spans="1:42">
      <c r="A531" s="365" t="s">
        <v>69</v>
      </c>
      <c r="B531" s="496" t="s">
        <v>917</v>
      </c>
      <c r="C531" s="496" t="s">
        <v>758</v>
      </c>
      <c r="D531" s="365" t="s">
        <v>586</v>
      </c>
      <c r="E531" s="637">
        <v>1</v>
      </c>
      <c r="F531" s="637">
        <v>1</v>
      </c>
      <c r="G531" s="494">
        <f>Tableau1[[#This Row],[EDF Stake (%)]]*Tableau1[[#This Row],[Gross capacity (MW)]]</f>
        <v>0.97170000000000001</v>
      </c>
      <c r="H531" s="365">
        <v>2020</v>
      </c>
      <c r="I531" s="496">
        <v>0.97170000000000001</v>
      </c>
      <c r="J531" s="365" t="s">
        <v>214</v>
      </c>
      <c r="K531" s="365" t="s">
        <v>69</v>
      </c>
      <c r="AP531" s="136"/>
    </row>
    <row r="532" spans="1:42">
      <c r="A532" s="365" t="s">
        <v>69</v>
      </c>
      <c r="B532" s="496" t="s">
        <v>942</v>
      </c>
      <c r="C532" s="496" t="s">
        <v>919</v>
      </c>
      <c r="D532" s="365" t="s">
        <v>586</v>
      </c>
      <c r="E532" s="637">
        <v>0.99</v>
      </c>
      <c r="F532" s="637">
        <v>0.99</v>
      </c>
      <c r="G532" s="494">
        <f>Tableau1[[#This Row],[Gross capacity (MW)]]*Tableau1[[#This Row],[EDF Stake (%)]]</f>
        <v>0.96198300000000003</v>
      </c>
      <c r="H532" s="365">
        <v>2020</v>
      </c>
      <c r="I532" s="496">
        <v>0.97170000000000001</v>
      </c>
      <c r="J532" s="365" t="s">
        <v>214</v>
      </c>
      <c r="K532" s="365" t="s">
        <v>69</v>
      </c>
      <c r="AP532" s="136"/>
    </row>
    <row r="533" spans="1:42">
      <c r="A533" s="365" t="s">
        <v>69</v>
      </c>
      <c r="B533" s="496" t="s">
        <v>899</v>
      </c>
      <c r="C533" s="496" t="s">
        <v>464</v>
      </c>
      <c r="D533" s="365" t="s">
        <v>84</v>
      </c>
      <c r="E533" s="494">
        <v>11.4</v>
      </c>
      <c r="F533" s="494">
        <v>11.4</v>
      </c>
      <c r="G533" s="494">
        <f>Tableau1[[#This Row],[EDF Stake (%)]]*Tableau1[[#This Row],[Gross capacity (MW)]]</f>
        <v>5.6498400000000002</v>
      </c>
      <c r="H533" s="365">
        <v>2001</v>
      </c>
      <c r="I533" s="496">
        <v>0.49559999999999998</v>
      </c>
      <c r="J533" s="365" t="s">
        <v>214</v>
      </c>
      <c r="K533" s="365" t="s">
        <v>69</v>
      </c>
      <c r="AP533" s="136"/>
    </row>
    <row r="534" spans="1:42">
      <c r="A534" s="365" t="s">
        <v>69</v>
      </c>
      <c r="B534" s="496" t="s">
        <v>899</v>
      </c>
      <c r="C534" s="496" t="s">
        <v>465</v>
      </c>
      <c r="D534" s="365" t="s">
        <v>84</v>
      </c>
      <c r="E534" s="494">
        <v>13.08</v>
      </c>
      <c r="F534" s="494">
        <v>13.08</v>
      </c>
      <c r="G534" s="494">
        <f>Tableau1[[#This Row],[Gross capacity (MW)]]*Tableau1[[#This Row],[EDF Stake (%)]]</f>
        <v>6.4824479999999998</v>
      </c>
      <c r="H534" s="365">
        <v>2004</v>
      </c>
      <c r="I534" s="496">
        <v>0.49559999999999998</v>
      </c>
      <c r="J534" s="365" t="s">
        <v>214</v>
      </c>
      <c r="K534" s="365" t="s">
        <v>69</v>
      </c>
      <c r="AP534" s="136"/>
    </row>
    <row r="535" spans="1:42">
      <c r="A535" s="365" t="s">
        <v>12</v>
      </c>
      <c r="B535" s="496" t="s">
        <v>238</v>
      </c>
      <c r="C535" s="496" t="s">
        <v>238</v>
      </c>
      <c r="D535" s="365" t="s">
        <v>582</v>
      </c>
      <c r="E535" s="494">
        <v>1070</v>
      </c>
      <c r="F535" s="494">
        <v>0</v>
      </c>
      <c r="G535" s="494">
        <f>Tableau1[[#This Row],[EDF Stake (%)]]*Tableau1[[#This Row],[Gross capacity (MW)]]</f>
        <v>428</v>
      </c>
      <c r="H535" s="365">
        <v>2010</v>
      </c>
      <c r="I535" s="496">
        <v>0.4</v>
      </c>
      <c r="J535" s="365" t="s">
        <v>215</v>
      </c>
      <c r="K535" s="365" t="s">
        <v>70</v>
      </c>
      <c r="AP535" s="136"/>
    </row>
    <row r="536" spans="1:42">
      <c r="A536" s="365" t="s">
        <v>832</v>
      </c>
      <c r="B536" s="365" t="s">
        <v>71</v>
      </c>
      <c r="C536" s="496" t="s">
        <v>234</v>
      </c>
      <c r="D536" s="365" t="s">
        <v>84</v>
      </c>
      <c r="E536" s="494">
        <v>416</v>
      </c>
      <c r="F536" s="494">
        <v>0</v>
      </c>
      <c r="G536" s="494">
        <v>212</v>
      </c>
      <c r="H536" s="365" t="s">
        <v>920</v>
      </c>
      <c r="I536" s="496" t="s">
        <v>234</v>
      </c>
      <c r="J536" s="365" t="s">
        <v>214</v>
      </c>
      <c r="K536" s="365" t="s">
        <v>71</v>
      </c>
      <c r="AP536" s="136"/>
    </row>
    <row r="537" spans="1:42">
      <c r="A537" s="365" t="s">
        <v>88</v>
      </c>
      <c r="B537" s="365" t="s">
        <v>71</v>
      </c>
      <c r="C537" s="496" t="s">
        <v>234</v>
      </c>
      <c r="D537" s="365" t="s">
        <v>84</v>
      </c>
      <c r="E537" s="494">
        <v>324</v>
      </c>
      <c r="F537" s="494">
        <v>0</v>
      </c>
      <c r="G537" s="494">
        <v>162</v>
      </c>
      <c r="H537" s="365" t="s">
        <v>869</v>
      </c>
      <c r="I537" s="496" t="s">
        <v>234</v>
      </c>
      <c r="J537" s="365" t="s">
        <v>214</v>
      </c>
      <c r="K537" s="365" t="s">
        <v>71</v>
      </c>
      <c r="AC537" s="136"/>
      <c r="AD537" s="136"/>
      <c r="AE537" s="136"/>
      <c r="AF537" s="136"/>
      <c r="AG537" s="136"/>
      <c r="AH537" s="136"/>
      <c r="AI537" s="136"/>
      <c r="AJ537" s="136"/>
      <c r="AK537" s="136"/>
      <c r="AL537" s="136"/>
      <c r="AM537" s="136"/>
      <c r="AN537" s="136"/>
      <c r="AO537" s="136"/>
      <c r="AP537" s="136"/>
    </row>
    <row r="538" spans="1:42">
      <c r="A538" s="365" t="s">
        <v>88</v>
      </c>
      <c r="B538" s="365" t="s">
        <v>71</v>
      </c>
      <c r="C538" s="496" t="s">
        <v>234</v>
      </c>
      <c r="D538" s="365" t="s">
        <v>98</v>
      </c>
      <c r="E538" s="494">
        <v>120</v>
      </c>
      <c r="F538" s="494">
        <v>120</v>
      </c>
      <c r="G538" s="494">
        <v>120</v>
      </c>
      <c r="H538" s="365" t="s">
        <v>870</v>
      </c>
      <c r="I538" s="496" t="s">
        <v>234</v>
      </c>
      <c r="J538" s="365" t="s">
        <v>214</v>
      </c>
      <c r="K538" s="365" t="s">
        <v>71</v>
      </c>
      <c r="AP538" s="136"/>
    </row>
    <row r="539" spans="1:42">
      <c r="A539" s="365" t="s">
        <v>220</v>
      </c>
      <c r="B539" s="496" t="s">
        <v>440</v>
      </c>
      <c r="C539" s="496" t="s">
        <v>441</v>
      </c>
      <c r="D539" s="365" t="s">
        <v>66</v>
      </c>
      <c r="E539" s="494">
        <v>870</v>
      </c>
      <c r="F539" s="494">
        <v>0</v>
      </c>
      <c r="G539" s="494">
        <f>Tableau1[[#This Row],[EDF Stake (%)]]*Tableau1[[#This Row],[Gross capacity (MW)]]</f>
        <v>435</v>
      </c>
      <c r="H539" s="365">
        <v>2009</v>
      </c>
      <c r="I539" s="496">
        <v>0.5</v>
      </c>
      <c r="J539" s="365" t="s">
        <v>214</v>
      </c>
      <c r="K539" s="365" t="s">
        <v>70</v>
      </c>
      <c r="AP539" s="136"/>
    </row>
    <row r="540" spans="1:42">
      <c r="A540" s="365" t="s">
        <v>91</v>
      </c>
      <c r="B540" s="496" t="s">
        <v>235</v>
      </c>
      <c r="C540" s="496" t="s">
        <v>499</v>
      </c>
      <c r="D540" s="641" t="s">
        <v>583</v>
      </c>
      <c r="E540" s="494">
        <v>12</v>
      </c>
      <c r="F540" s="494">
        <v>12</v>
      </c>
      <c r="G540" s="494">
        <f>Tableau1[[#This Row],[Gross capacity (MW)]]*Tableau1[[#This Row],[EDF Stake (%)]]</f>
        <v>11.660399999999999</v>
      </c>
      <c r="H540" s="365">
        <v>1957</v>
      </c>
      <c r="I540" s="496">
        <v>0.97170000000000001</v>
      </c>
      <c r="J540" s="365" t="s">
        <v>214</v>
      </c>
      <c r="K540" s="365" t="s">
        <v>69</v>
      </c>
    </row>
    <row r="541" spans="1:42">
      <c r="A541" s="365" t="s">
        <v>91</v>
      </c>
      <c r="B541" s="365" t="s">
        <v>27</v>
      </c>
      <c r="C541" s="365" t="s">
        <v>234</v>
      </c>
      <c r="D541" s="641" t="s">
        <v>581</v>
      </c>
      <c r="E541" s="637">
        <v>15.88</v>
      </c>
      <c r="F541" s="637">
        <v>15.878</v>
      </c>
      <c r="G541" s="494">
        <f>Tableau1[[#This Row],[EDF Stake (%)]]*Tableau1[[#This Row],[Gross capacity (MW)]]</f>
        <v>15.88</v>
      </c>
      <c r="H541" s="365" t="s">
        <v>234</v>
      </c>
      <c r="I541" s="638">
        <v>1</v>
      </c>
      <c r="J541" s="365" t="s">
        <v>214</v>
      </c>
      <c r="K541" s="365" t="s">
        <v>27</v>
      </c>
    </row>
    <row r="542" spans="1:42">
      <c r="A542" s="365" t="s">
        <v>91</v>
      </c>
      <c r="B542" s="365" t="s">
        <v>27</v>
      </c>
      <c r="C542" s="365" t="s">
        <v>234</v>
      </c>
      <c r="D542" s="641" t="s">
        <v>926</v>
      </c>
      <c r="E542" s="637">
        <v>15.878</v>
      </c>
      <c r="F542" s="637">
        <v>15.878</v>
      </c>
      <c r="G542" s="494">
        <f>Tableau1[[#This Row],[Gross capacity (MW)]]*Tableau1[[#This Row],[EDF Stake (%)]]</f>
        <v>15.878</v>
      </c>
      <c r="H542" s="365" t="s">
        <v>234</v>
      </c>
      <c r="I542" s="638">
        <v>1</v>
      </c>
      <c r="J542" s="365" t="s">
        <v>214</v>
      </c>
      <c r="K542" s="365" t="s">
        <v>27</v>
      </c>
    </row>
    <row r="543" spans="1:42" ht="17.25" customHeight="1">
      <c r="A543" s="365" t="s">
        <v>91</v>
      </c>
      <c r="B543" s="365" t="s">
        <v>27</v>
      </c>
      <c r="C543" s="365" t="s">
        <v>234</v>
      </c>
      <c r="D543" s="641" t="s">
        <v>585</v>
      </c>
      <c r="E543" s="637">
        <v>0.36699999999999999</v>
      </c>
      <c r="F543" s="637">
        <v>0.36699999999999999</v>
      </c>
      <c r="G543" s="494">
        <f>Tableau1[[#This Row],[EDF Stake (%)]]*Tableau1[[#This Row],[Gross capacity (MW)]]</f>
        <v>0.36699999999999999</v>
      </c>
      <c r="H543" s="365" t="s">
        <v>234</v>
      </c>
      <c r="I543" s="638">
        <v>1</v>
      </c>
      <c r="J543" s="365" t="s">
        <v>214</v>
      </c>
      <c r="K543" s="642" t="s">
        <v>27</v>
      </c>
    </row>
    <row r="544" spans="1:42">
      <c r="A544" s="365" t="s">
        <v>68</v>
      </c>
      <c r="B544" s="496" t="s">
        <v>743</v>
      </c>
      <c r="C544" s="496" t="s">
        <v>739</v>
      </c>
      <c r="D544" s="365" t="s">
        <v>84</v>
      </c>
      <c r="E544" s="494">
        <f>43/0.2</f>
        <v>215</v>
      </c>
      <c r="F544" s="494">
        <v>0</v>
      </c>
      <c r="G544" s="494">
        <f>Tableau1[[#This Row],[Gross capacity (MW)]]*Tableau1[[#This Row],[EDF Stake (%)]]</f>
        <v>43</v>
      </c>
      <c r="H544" s="358" t="s">
        <v>61</v>
      </c>
      <c r="I544" s="496">
        <v>0.2</v>
      </c>
      <c r="J544" s="365" t="s">
        <v>215</v>
      </c>
      <c r="K544" s="648" t="s">
        <v>67</v>
      </c>
    </row>
    <row r="545" spans="1:11">
      <c r="A545" s="365" t="s">
        <v>68</v>
      </c>
      <c r="B545" s="496" t="s">
        <v>743</v>
      </c>
      <c r="C545" s="496" t="s">
        <v>740</v>
      </c>
      <c r="D545" s="365" t="s">
        <v>84</v>
      </c>
      <c r="E545" s="494">
        <f>19/0.2</f>
        <v>95</v>
      </c>
      <c r="F545" s="494">
        <v>0</v>
      </c>
      <c r="G545" s="494">
        <f>Tableau1[[#This Row],[EDF Stake (%)]]*Tableau1[[#This Row],[Gross capacity (MW)]]</f>
        <v>19</v>
      </c>
      <c r="H545" s="358" t="s">
        <v>61</v>
      </c>
      <c r="I545" s="496">
        <v>0.2</v>
      </c>
      <c r="J545" s="365" t="s">
        <v>215</v>
      </c>
      <c r="K545" s="365" t="s">
        <v>67</v>
      </c>
    </row>
    <row r="546" spans="1:11">
      <c r="A546" s="365" t="s">
        <v>68</v>
      </c>
      <c r="B546" s="496" t="s">
        <v>746</v>
      </c>
      <c r="C546" s="496" t="s">
        <v>570</v>
      </c>
      <c r="D546" s="365" t="s">
        <v>64</v>
      </c>
      <c r="E546" s="494">
        <v>1185</v>
      </c>
      <c r="F546" s="494">
        <v>1185</v>
      </c>
      <c r="G546" s="494">
        <f>Tableau1[[#This Row],[Gross capacity (MW)]]*Tableau1[[#This Row],[EDF Stake (%)]]</f>
        <v>948</v>
      </c>
      <c r="H546" s="365">
        <v>1983</v>
      </c>
      <c r="I546" s="496">
        <v>0.8</v>
      </c>
      <c r="J546" s="365" t="s">
        <v>851</v>
      </c>
      <c r="K546" s="642" t="s">
        <v>68</v>
      </c>
    </row>
    <row r="547" spans="1:11">
      <c r="A547" s="365" t="s">
        <v>68</v>
      </c>
      <c r="B547" s="496" t="s">
        <v>746</v>
      </c>
      <c r="C547" s="496" t="s">
        <v>571</v>
      </c>
      <c r="D547" s="365" t="s">
        <v>64</v>
      </c>
      <c r="E547" s="494">
        <v>1060</v>
      </c>
      <c r="F547" s="494">
        <v>1060</v>
      </c>
      <c r="G547" s="494">
        <f>Tableau1[[#This Row],[EDF Stake (%)]]*Tableau1[[#This Row],[Gross capacity (MW)]]</f>
        <v>848</v>
      </c>
      <c r="H547" s="365">
        <v>1983</v>
      </c>
      <c r="I547" s="496">
        <v>0.8</v>
      </c>
      <c r="J547" s="365" t="s">
        <v>851</v>
      </c>
      <c r="K547" s="365" t="s">
        <v>68</v>
      </c>
    </row>
    <row r="548" spans="1:11">
      <c r="A548" s="365" t="s">
        <v>68</v>
      </c>
      <c r="B548" s="496" t="s">
        <v>746</v>
      </c>
      <c r="C548" s="496" t="s">
        <v>572</v>
      </c>
      <c r="D548" s="365" t="s">
        <v>64</v>
      </c>
      <c r="E548" s="494">
        <v>1240</v>
      </c>
      <c r="F548" s="494">
        <v>1240</v>
      </c>
      <c r="G548" s="494">
        <f>Tableau1[[#This Row],[Gross capacity (MW)]]*Tableau1[[#This Row],[EDF Stake (%)]]</f>
        <v>992</v>
      </c>
      <c r="H548" s="365">
        <v>1988</v>
      </c>
      <c r="I548" s="496">
        <v>0.8</v>
      </c>
      <c r="J548" s="365" t="s">
        <v>851</v>
      </c>
      <c r="K548" s="365" t="s">
        <v>68</v>
      </c>
    </row>
    <row r="549" spans="1:11">
      <c r="A549" s="365" t="s">
        <v>68</v>
      </c>
      <c r="B549" s="496" t="s">
        <v>746</v>
      </c>
      <c r="C549" s="496" t="s">
        <v>573</v>
      </c>
      <c r="D549" s="365" t="s">
        <v>64</v>
      </c>
      <c r="E549" s="494">
        <v>965</v>
      </c>
      <c r="F549" s="494">
        <v>965</v>
      </c>
      <c r="G549" s="494">
        <f>Tableau1[[#This Row],[EDF Stake (%)]]*Tableau1[[#This Row],[Gross capacity (MW)]]</f>
        <v>772</v>
      </c>
      <c r="H549" s="365">
        <v>1976</v>
      </c>
      <c r="I549" s="496">
        <v>0.8</v>
      </c>
      <c r="J549" s="365" t="s">
        <v>851</v>
      </c>
      <c r="K549" s="642" t="s">
        <v>68</v>
      </c>
    </row>
    <row r="550" spans="1:11">
      <c r="A550" s="365" t="s">
        <v>68</v>
      </c>
      <c r="B550" s="496" t="s">
        <v>746</v>
      </c>
      <c r="C550" s="496" t="s">
        <v>574</v>
      </c>
      <c r="D550" s="365" t="s">
        <v>64</v>
      </c>
      <c r="E550" s="494">
        <v>985</v>
      </c>
      <c r="F550" s="494">
        <v>985</v>
      </c>
      <c r="G550" s="494">
        <f>Tableau1[[#This Row],[Gross capacity (MW)]]*Tableau1[[#This Row],[EDF Stake (%)]]</f>
        <v>788</v>
      </c>
      <c r="H550" s="365">
        <v>1976</v>
      </c>
      <c r="I550" s="496">
        <v>0.8</v>
      </c>
      <c r="J550" s="365" t="s">
        <v>851</v>
      </c>
      <c r="K550" s="642" t="s">
        <v>68</v>
      </c>
    </row>
    <row r="551" spans="1:11">
      <c r="A551" s="365" t="s">
        <v>68</v>
      </c>
      <c r="B551" s="365" t="s">
        <v>71</v>
      </c>
      <c r="C551" s="496" t="s">
        <v>234</v>
      </c>
      <c r="D551" s="365" t="s">
        <v>84</v>
      </c>
      <c r="E551" s="494">
        <v>603</v>
      </c>
      <c r="F551" s="494">
        <v>603</v>
      </c>
      <c r="G551" s="494">
        <v>167</v>
      </c>
      <c r="H551" s="365" t="s">
        <v>921</v>
      </c>
      <c r="I551" s="496" t="s">
        <v>234</v>
      </c>
      <c r="J551" s="365" t="s">
        <v>214</v>
      </c>
      <c r="K551" s="642" t="s">
        <v>71</v>
      </c>
    </row>
    <row r="552" spans="1:11">
      <c r="A552" s="365" t="s">
        <v>68</v>
      </c>
      <c r="B552" s="643" t="s">
        <v>746</v>
      </c>
      <c r="C552" s="643" t="s">
        <v>575</v>
      </c>
      <c r="D552" s="644" t="s">
        <v>64</v>
      </c>
      <c r="E552" s="645">
        <v>1198</v>
      </c>
      <c r="F552" s="645">
        <v>1198</v>
      </c>
      <c r="G552" s="494">
        <f>Tableau1[[#This Row],[Gross capacity (MW)]]*Tableau1[[#This Row],[EDF Stake (%)]]</f>
        <v>958.40000000000009</v>
      </c>
      <c r="H552" s="644">
        <v>1995</v>
      </c>
      <c r="I552" s="496">
        <v>0.8</v>
      </c>
      <c r="J552" s="365" t="s">
        <v>851</v>
      </c>
      <c r="K552" s="642" t="s">
        <v>68</v>
      </c>
    </row>
    <row r="553" spans="1:11">
      <c r="A553" s="365" t="s">
        <v>68</v>
      </c>
      <c r="B553" s="646" t="s">
        <v>746</v>
      </c>
      <c r="C553" s="496" t="s">
        <v>576</v>
      </c>
      <c r="D553" s="365" t="s">
        <v>64</v>
      </c>
      <c r="E553" s="494">
        <v>1200</v>
      </c>
      <c r="F553" s="494">
        <v>1200</v>
      </c>
      <c r="G553" s="494">
        <f>Tableau1[[#This Row],[EDF Stake (%)]]*Tableau1[[#This Row],[Gross capacity (MW)]]</f>
        <v>960</v>
      </c>
      <c r="H553" s="365">
        <v>1988</v>
      </c>
      <c r="I553" s="496">
        <v>0.8</v>
      </c>
      <c r="J553" s="365" t="s">
        <v>851</v>
      </c>
      <c r="K553" s="365" t="s">
        <v>68</v>
      </c>
    </row>
    <row r="554" spans="1:11">
      <c r="A554" s="365" t="s">
        <v>68</v>
      </c>
      <c r="B554" s="646" t="s">
        <v>746</v>
      </c>
      <c r="C554" s="496" t="s">
        <v>577</v>
      </c>
      <c r="D554" s="365" t="s">
        <v>583</v>
      </c>
      <c r="E554" s="494">
        <v>1015</v>
      </c>
      <c r="F554" s="494">
        <v>1015</v>
      </c>
      <c r="G554" s="494">
        <f>Tableau1[[#This Row],[Gross capacity (MW)]]*Tableau1[[#This Row],[EDF Stake (%)]]</f>
        <v>1015</v>
      </c>
      <c r="H554" s="365">
        <v>1970</v>
      </c>
      <c r="I554" s="496">
        <v>1</v>
      </c>
      <c r="J554" s="365" t="s">
        <v>851</v>
      </c>
      <c r="K554" s="365" t="s">
        <v>68</v>
      </c>
    </row>
    <row r="555" spans="1:11">
      <c r="A555" s="365" t="s">
        <v>68</v>
      </c>
      <c r="B555" s="646" t="s">
        <v>746</v>
      </c>
      <c r="C555" s="496" t="s">
        <v>922</v>
      </c>
      <c r="D555" s="365" t="s">
        <v>84</v>
      </c>
      <c r="E555" s="494" t="s">
        <v>61</v>
      </c>
      <c r="F555" s="494">
        <v>0</v>
      </c>
      <c r="G555" s="494">
        <v>137</v>
      </c>
      <c r="H555" s="365" t="s">
        <v>61</v>
      </c>
      <c r="I555" s="496" t="s">
        <v>61</v>
      </c>
      <c r="J555" s="365" t="s">
        <v>851</v>
      </c>
      <c r="K555" s="365" t="s">
        <v>68</v>
      </c>
    </row>
    <row r="556" spans="1:11">
      <c r="A556" s="365" t="s">
        <v>69</v>
      </c>
      <c r="B556" s="496" t="s">
        <v>442</v>
      </c>
      <c r="C556" s="496" t="s">
        <v>923</v>
      </c>
      <c r="D556" s="365" t="s">
        <v>582</v>
      </c>
      <c r="E556" s="494">
        <v>11.58</v>
      </c>
      <c r="F556" s="494">
        <v>11.58</v>
      </c>
      <c r="G556" s="494">
        <f>Tableau1[[#This Row],[Gross capacity (MW)]]*Tableau1[[#This Row],[EDF Stake (%)]]</f>
        <v>11.252286</v>
      </c>
      <c r="H556" s="365" t="s">
        <v>634</v>
      </c>
      <c r="I556" s="496">
        <v>0.97170000000000001</v>
      </c>
      <c r="J556" s="365" t="s">
        <v>214</v>
      </c>
      <c r="K556" s="365" t="s">
        <v>69</v>
      </c>
    </row>
    <row r="557" spans="1:11">
      <c r="A557" s="365" t="s">
        <v>68</v>
      </c>
      <c r="B557" s="365" t="s">
        <v>71</v>
      </c>
      <c r="C557" s="496" t="s">
        <v>234</v>
      </c>
      <c r="D557" s="365" t="s">
        <v>98</v>
      </c>
      <c r="E557" s="494">
        <v>5</v>
      </c>
      <c r="F557" s="494">
        <v>5</v>
      </c>
      <c r="G557" s="494">
        <v>2</v>
      </c>
      <c r="H557" s="365" t="s">
        <v>920</v>
      </c>
      <c r="I557" s="496" t="s">
        <v>234</v>
      </c>
      <c r="J557" s="365" t="s">
        <v>214</v>
      </c>
      <c r="K557" s="365" t="s">
        <v>71</v>
      </c>
    </row>
    <row r="558" spans="1:11">
      <c r="A558" s="365" t="s">
        <v>60</v>
      </c>
      <c r="B558" s="365" t="s">
        <v>71</v>
      </c>
      <c r="C558" s="496" t="s">
        <v>234</v>
      </c>
      <c r="D558" s="365" t="s">
        <v>98</v>
      </c>
      <c r="E558" s="494">
        <v>1065</v>
      </c>
      <c r="F558" s="494">
        <v>0</v>
      </c>
      <c r="G558" s="494">
        <v>170</v>
      </c>
      <c r="H558" s="365" t="s">
        <v>887</v>
      </c>
      <c r="I558" s="496" t="s">
        <v>234</v>
      </c>
      <c r="J558" s="365" t="s">
        <v>214</v>
      </c>
      <c r="K558" s="365" t="s">
        <v>71</v>
      </c>
    </row>
    <row r="559" spans="1:11">
      <c r="A559" s="365" t="s">
        <v>1</v>
      </c>
      <c r="B559" s="646" t="s">
        <v>239</v>
      </c>
      <c r="C559" s="496" t="s">
        <v>240</v>
      </c>
      <c r="D559" s="365" t="s">
        <v>66</v>
      </c>
      <c r="E559" s="494">
        <v>715</v>
      </c>
      <c r="F559" s="494">
        <v>715</v>
      </c>
      <c r="G559" s="494">
        <f>Tableau1[[#This Row],[EDF Stake (%)]]*Tableau1[[#This Row],[Gross capacity (MW)]]</f>
        <v>402.1875</v>
      </c>
      <c r="H559" s="365">
        <v>2005</v>
      </c>
      <c r="I559" s="496">
        <v>0.5625</v>
      </c>
      <c r="J559" s="365" t="s">
        <v>214</v>
      </c>
      <c r="K559" s="365" t="s">
        <v>70</v>
      </c>
    </row>
    <row r="560" spans="1:11">
      <c r="A560" s="359" t="s">
        <v>215</v>
      </c>
      <c r="B560" s="359" t="s">
        <v>955</v>
      </c>
      <c r="C560" s="359"/>
      <c r="D560" s="359"/>
      <c r="E560" s="647">
        <f>SUBTOTAL(109,Tableau1[Gross capacity (MW)])</f>
        <v>143142.53548293895</v>
      </c>
      <c r="F560" s="647">
        <f>SUBTOTAL(109,Tableau1[Capacity consolidated(1) by EDF (MW)])</f>
        <v>117344.41748293897</v>
      </c>
      <c r="G560" s="647">
        <f>SUBTOTAL(109,Tableau1[Net capacity (MW)])</f>
        <v>123150.55323194024</v>
      </c>
      <c r="H560" s="359"/>
    </row>
    <row r="561" spans="1:9">
      <c r="A561" s="359" t="s">
        <v>214</v>
      </c>
      <c r="B561" s="359" t="s">
        <v>925</v>
      </c>
      <c r="C561" s="102"/>
      <c r="D561" s="360"/>
      <c r="E561" s="361"/>
      <c r="F561" s="361"/>
      <c r="G561" s="361"/>
      <c r="H561" s="362"/>
    </row>
    <row r="562" spans="1:9">
      <c r="A562" s="102" t="s">
        <v>226</v>
      </c>
      <c r="B562" s="102" t="s">
        <v>578</v>
      </c>
      <c r="C562" s="102"/>
      <c r="D562" s="360"/>
      <c r="E562" s="361"/>
      <c r="F562" s="361"/>
      <c r="G562" s="361"/>
      <c r="H562" s="362"/>
    </row>
    <row r="563" spans="1:9">
      <c r="A563" s="698" t="s">
        <v>956</v>
      </c>
      <c r="B563" s="698"/>
      <c r="C563" s="698"/>
      <c r="D563" s="698"/>
      <c r="E563" s="698"/>
      <c r="F563" s="698"/>
      <c r="G563" s="698"/>
      <c r="H563" s="698"/>
      <c r="I563" s="136"/>
    </row>
    <row r="564" spans="1:9">
      <c r="A564" s="363" t="s">
        <v>957</v>
      </c>
      <c r="B564" s="360"/>
      <c r="C564" s="360"/>
      <c r="D564" s="360"/>
      <c r="E564" s="364"/>
      <c r="F564" s="364"/>
      <c r="G564" s="364"/>
      <c r="H564" s="362"/>
    </row>
    <row r="565" spans="1:9">
      <c r="A565" s="363" t="s">
        <v>579</v>
      </c>
      <c r="B565" s="360"/>
      <c r="C565" s="360"/>
      <c r="D565" s="360"/>
      <c r="E565" s="364"/>
      <c r="F565" s="364"/>
      <c r="G565" s="364"/>
      <c r="H565" s="362"/>
      <c r="I565" s="136"/>
    </row>
    <row r="566" spans="1:9">
      <c r="A566" s="368" t="s">
        <v>958</v>
      </c>
      <c r="B566" s="365"/>
      <c r="C566" s="365"/>
      <c r="D566" s="365"/>
      <c r="E566" s="366"/>
      <c r="F566" s="366"/>
      <c r="G566" s="366"/>
      <c r="H566" s="367"/>
    </row>
    <row r="567" spans="1:9">
      <c r="A567" s="368" t="s">
        <v>961</v>
      </c>
      <c r="B567" s="365"/>
      <c r="C567" s="365"/>
      <c r="D567" s="365"/>
      <c r="E567" s="366"/>
      <c r="F567" s="366"/>
      <c r="G567" s="366"/>
      <c r="H567" s="367"/>
    </row>
  </sheetData>
  <mergeCells count="2">
    <mergeCell ref="A1:K3"/>
    <mergeCell ref="A563:H563"/>
  </mergeCells>
  <pageMargins left="0.25" right="0.25" top="0.75" bottom="0.75" header="0.3" footer="0.3"/>
  <pageSetup paperSize="9" scale="50" fitToHeight="0"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45"/>
  <sheetViews>
    <sheetView showGridLines="0" zoomScale="80" zoomScaleNormal="80" workbookViewId="0">
      <selection activeCell="A35" sqref="A35"/>
    </sheetView>
  </sheetViews>
  <sheetFormatPr baseColWidth="10" defaultColWidth="11.44140625" defaultRowHeight="13.8" outlineLevelRow="1"/>
  <cols>
    <col min="1" max="1" width="60.5546875" style="2" customWidth="1"/>
    <col min="2" max="8" width="33.44140625" style="2" customWidth="1"/>
    <col min="9" max="9" width="36.21875" style="2" customWidth="1"/>
    <col min="10" max="10" width="22.44140625" style="2" customWidth="1"/>
    <col min="11" max="11" width="33.44140625" style="2" bestFit="1" customWidth="1"/>
    <col min="12" max="12" width="26.21875" style="2" bestFit="1" customWidth="1"/>
    <col min="13" max="13" width="25.21875" style="2" bestFit="1" customWidth="1"/>
    <col min="14" max="14" width="25" style="2" customWidth="1"/>
    <col min="15" max="15" width="28" style="2" customWidth="1"/>
    <col min="16" max="16" width="41.77734375" style="2" bestFit="1" customWidth="1"/>
    <col min="17" max="17" width="28.21875" style="2" bestFit="1" customWidth="1"/>
    <col min="18" max="18" width="26.5546875" style="2" bestFit="1" customWidth="1"/>
    <col min="19" max="19" width="26.21875" style="2" bestFit="1" customWidth="1"/>
    <col min="20" max="20" width="30" style="2" bestFit="1" customWidth="1"/>
    <col min="21" max="21" width="33.21875" style="2" bestFit="1" customWidth="1"/>
    <col min="22" max="16384" width="11.44140625" style="2"/>
  </cols>
  <sheetData>
    <row r="1" spans="1:11">
      <c r="A1" s="692" t="s">
        <v>107</v>
      </c>
      <c r="B1" s="692"/>
      <c r="C1" s="692"/>
      <c r="D1" s="692"/>
      <c r="E1" s="692"/>
      <c r="F1" s="692"/>
      <c r="G1" s="692"/>
      <c r="H1" s="692"/>
    </row>
    <row r="2" spans="1:11">
      <c r="A2" s="692"/>
      <c r="B2" s="692"/>
      <c r="C2" s="692"/>
      <c r="D2" s="692"/>
      <c r="E2" s="692"/>
      <c r="F2" s="692"/>
      <c r="G2" s="692"/>
      <c r="H2" s="692"/>
    </row>
    <row r="3" spans="1:11" ht="55.05" customHeight="1">
      <c r="A3" s="692"/>
      <c r="B3" s="692"/>
      <c r="C3" s="692"/>
      <c r="D3" s="692"/>
      <c r="E3" s="692"/>
      <c r="F3" s="692"/>
      <c r="G3" s="692"/>
      <c r="H3" s="692"/>
    </row>
    <row r="4" spans="1:11" ht="178.5" customHeight="1">
      <c r="H4" s="6"/>
    </row>
    <row r="5" spans="1:11" ht="27.75" customHeight="1">
      <c r="A5" s="370" t="s">
        <v>108</v>
      </c>
      <c r="B5" s="699">
        <v>2021</v>
      </c>
      <c r="C5" s="699"/>
      <c r="D5" s="699"/>
      <c r="E5" s="699"/>
      <c r="F5" s="699"/>
      <c r="G5" s="699"/>
      <c r="H5" s="699"/>
    </row>
    <row r="6" spans="1:11" ht="14.4">
      <c r="A6" s="99"/>
      <c r="B6" s="99"/>
      <c r="C6" s="99"/>
      <c r="D6" s="99"/>
      <c r="E6" s="99"/>
      <c r="F6" s="99"/>
      <c r="G6" s="99"/>
      <c r="H6" s="99"/>
      <c r="I6" s="35"/>
    </row>
    <row r="7" spans="1:11" ht="18.600000000000001" thickBot="1">
      <c r="A7" s="220"/>
      <c r="B7" s="371" t="s">
        <v>2</v>
      </c>
      <c r="C7" s="371" t="s">
        <v>64</v>
      </c>
      <c r="D7" s="371" t="s">
        <v>751</v>
      </c>
      <c r="E7" s="371" t="s">
        <v>752</v>
      </c>
      <c r="F7" s="371" t="s">
        <v>583</v>
      </c>
      <c r="G7" s="371" t="s">
        <v>65</v>
      </c>
      <c r="H7" s="371" t="s">
        <v>581</v>
      </c>
      <c r="I7" s="35"/>
    </row>
    <row r="8" spans="1:11" ht="15">
      <c r="A8" s="193" t="s">
        <v>67</v>
      </c>
      <c r="B8" s="513">
        <f>SUM(C8:H8)</f>
        <v>413091.82999999996</v>
      </c>
      <c r="C8" s="513">
        <v>360705.5</v>
      </c>
      <c r="D8" s="513">
        <v>41803.629999999997</v>
      </c>
      <c r="E8" s="513">
        <v>53.02</v>
      </c>
      <c r="F8" s="513">
        <v>3014.41</v>
      </c>
      <c r="G8" s="513">
        <v>281.8</v>
      </c>
      <c r="H8" s="513">
        <v>7233.47</v>
      </c>
      <c r="I8" s="35"/>
    </row>
    <row r="9" spans="1:11" ht="17.399999999999999">
      <c r="A9" s="194" t="s">
        <v>750</v>
      </c>
      <c r="B9" s="514">
        <f t="shared" ref="B9:B14" si="0">SUM(C9:H9)</f>
        <v>6264.8700000000008</v>
      </c>
      <c r="C9" s="514" t="s">
        <v>34</v>
      </c>
      <c r="D9" s="514">
        <v>1386.24</v>
      </c>
      <c r="E9" s="514">
        <v>66.45</v>
      </c>
      <c r="F9" s="514" t="s">
        <v>34</v>
      </c>
      <c r="G9" s="514">
        <v>4812.18</v>
      </c>
      <c r="H9" s="514" t="s">
        <v>34</v>
      </c>
      <c r="I9" s="35"/>
    </row>
    <row r="10" spans="1:11" ht="15">
      <c r="A10" s="369" t="s">
        <v>71</v>
      </c>
      <c r="B10" s="514">
        <f t="shared" si="0"/>
        <v>16997.43</v>
      </c>
      <c r="C10" s="514" t="s">
        <v>34</v>
      </c>
      <c r="D10" s="514" t="s">
        <v>34</v>
      </c>
      <c r="E10" s="514">
        <v>16997.43</v>
      </c>
      <c r="F10" s="514" t="s">
        <v>34</v>
      </c>
      <c r="G10" s="514" t="s">
        <v>34</v>
      </c>
      <c r="H10" s="514" t="s">
        <v>34</v>
      </c>
      <c r="I10" s="35"/>
      <c r="K10" s="35"/>
    </row>
    <row r="11" spans="1:11" ht="15">
      <c r="A11" s="369" t="s">
        <v>27</v>
      </c>
      <c r="B11" s="514">
        <f t="shared" si="0"/>
        <v>3526.92</v>
      </c>
      <c r="C11" s="514" t="s">
        <v>34</v>
      </c>
      <c r="D11" s="514" t="s">
        <v>34</v>
      </c>
      <c r="E11" s="514">
        <v>759.73</v>
      </c>
      <c r="F11" s="514" t="s">
        <v>34</v>
      </c>
      <c r="G11" s="514">
        <v>198.13</v>
      </c>
      <c r="H11" s="514">
        <v>2569.06</v>
      </c>
      <c r="I11" s="35"/>
      <c r="K11" s="35"/>
    </row>
    <row r="12" spans="1:11" ht="15">
      <c r="A12" s="194" t="s">
        <v>68</v>
      </c>
      <c r="B12" s="514">
        <f t="shared" si="0"/>
        <v>44801.91</v>
      </c>
      <c r="C12" s="514">
        <v>41710</v>
      </c>
      <c r="D12" s="514" t="s">
        <v>34</v>
      </c>
      <c r="E12" s="514" t="s">
        <v>34</v>
      </c>
      <c r="F12" s="514">
        <v>490.48</v>
      </c>
      <c r="G12" s="514" t="s">
        <v>34</v>
      </c>
      <c r="H12" s="514">
        <v>2601.4299999999998</v>
      </c>
      <c r="I12" s="35"/>
    </row>
    <row r="13" spans="1:11" ht="15">
      <c r="A13" s="194" t="s">
        <v>69</v>
      </c>
      <c r="B13" s="514">
        <f t="shared" si="0"/>
        <v>17486.09</v>
      </c>
      <c r="C13" s="514" t="s">
        <v>34</v>
      </c>
      <c r="D13" s="514">
        <v>2665.4</v>
      </c>
      <c r="E13" s="514">
        <v>1990.32</v>
      </c>
      <c r="F13" s="514">
        <v>25.64</v>
      </c>
      <c r="G13" s="514">
        <v>33.57</v>
      </c>
      <c r="H13" s="514">
        <v>12771.16</v>
      </c>
      <c r="I13" s="35"/>
    </row>
    <row r="14" spans="1:11" ht="15">
      <c r="A14" s="369" t="s">
        <v>70</v>
      </c>
      <c r="B14" s="514">
        <f t="shared" si="0"/>
        <v>21491.489999999998</v>
      </c>
      <c r="C14" s="514">
        <v>7339.34</v>
      </c>
      <c r="D14" s="514">
        <v>281.76</v>
      </c>
      <c r="E14" s="514">
        <v>1050.73</v>
      </c>
      <c r="F14" s="514" t="s">
        <v>34</v>
      </c>
      <c r="G14" s="514" t="s">
        <v>34</v>
      </c>
      <c r="H14" s="514">
        <v>12819.66</v>
      </c>
      <c r="I14" s="35"/>
    </row>
    <row r="15" spans="1:11" ht="15.6" thickBot="1">
      <c r="A15" s="195" t="s">
        <v>72</v>
      </c>
      <c r="B15" s="560" t="s">
        <v>34</v>
      </c>
      <c r="C15" s="515" t="s">
        <v>34</v>
      </c>
      <c r="D15" s="515" t="s">
        <v>34</v>
      </c>
      <c r="E15" s="515" t="s">
        <v>34</v>
      </c>
      <c r="F15" s="515" t="s">
        <v>34</v>
      </c>
      <c r="G15" s="515" t="s">
        <v>34</v>
      </c>
      <c r="H15" s="515" t="s">
        <v>34</v>
      </c>
    </row>
    <row r="16" spans="1:11" ht="15.6">
      <c r="A16" s="221" t="s">
        <v>73</v>
      </c>
      <c r="B16" s="516">
        <f>SUM(B8:B15)</f>
        <v>523660.54</v>
      </c>
      <c r="C16" s="516">
        <f t="shared" ref="C16:H16" si="1">SUM(C8:C15)</f>
        <v>409754.84</v>
      </c>
      <c r="D16" s="516">
        <f t="shared" si="1"/>
        <v>46137.03</v>
      </c>
      <c r="E16" s="516">
        <f t="shared" si="1"/>
        <v>20917.68</v>
      </c>
      <c r="F16" s="516">
        <f>SUM(F8:F15)</f>
        <v>3530.5299999999997</v>
      </c>
      <c r="G16" s="516">
        <f t="shared" si="1"/>
        <v>5325.68</v>
      </c>
      <c r="H16" s="516">
        <f t="shared" si="1"/>
        <v>37994.78</v>
      </c>
      <c r="I16" s="35"/>
      <c r="K16" s="35"/>
    </row>
    <row r="17" spans="1:11" s="6" customFormat="1" ht="15.6" hidden="1" outlineLevel="1">
      <c r="A17" s="100"/>
      <c r="B17" s="499">
        <f>SUM(C8:H15)-B16</f>
        <v>0</v>
      </c>
      <c r="C17" s="101"/>
      <c r="D17" s="101"/>
      <c r="E17" s="101"/>
      <c r="F17" s="101"/>
      <c r="G17" s="101"/>
      <c r="H17" s="101"/>
      <c r="I17" s="34"/>
      <c r="K17" s="34"/>
    </row>
    <row r="18" spans="1:11" collapsed="1">
      <c r="A18" s="35"/>
      <c r="K18" s="35"/>
    </row>
    <row r="19" spans="1:11" s="6" customFormat="1" ht="15.6">
      <c r="A19" s="100"/>
      <c r="B19" s="101"/>
      <c r="C19" s="101"/>
      <c r="D19" s="101"/>
      <c r="E19" s="101"/>
      <c r="F19" s="101"/>
      <c r="G19" s="101"/>
      <c r="H19" s="101"/>
      <c r="I19" s="34"/>
      <c r="K19" s="34"/>
    </row>
    <row r="20" spans="1:11">
      <c r="A20" s="35"/>
      <c r="I20" s="34"/>
      <c r="K20" s="35"/>
    </row>
    <row r="21" spans="1:11" ht="28.2">
      <c r="A21" s="219"/>
      <c r="B21" s="699">
        <v>2020</v>
      </c>
      <c r="C21" s="699"/>
      <c r="D21" s="699"/>
      <c r="E21" s="699"/>
      <c r="F21" s="699"/>
      <c r="G21" s="699"/>
      <c r="H21" s="699"/>
    </row>
    <row r="22" spans="1:11" ht="14.4">
      <c r="A22" s="99"/>
      <c r="B22" s="99"/>
      <c r="C22" s="99"/>
      <c r="D22" s="99"/>
      <c r="E22" s="99"/>
      <c r="F22" s="99"/>
      <c r="G22" s="99"/>
      <c r="H22" s="99"/>
      <c r="I22" s="35"/>
    </row>
    <row r="23" spans="1:11" ht="18.600000000000001" thickBot="1">
      <c r="A23" s="220"/>
      <c r="B23" s="371" t="s">
        <v>2</v>
      </c>
      <c r="C23" s="371" t="s">
        <v>64</v>
      </c>
      <c r="D23" s="371" t="s">
        <v>751</v>
      </c>
      <c r="E23" s="371" t="s">
        <v>752</v>
      </c>
      <c r="F23" s="371" t="s">
        <v>583</v>
      </c>
      <c r="G23" s="371" t="s">
        <v>65</v>
      </c>
      <c r="H23" s="371" t="s">
        <v>581</v>
      </c>
    </row>
    <row r="24" spans="1:11" ht="15">
      <c r="A24" s="193" t="s">
        <v>67</v>
      </c>
      <c r="B24" s="513">
        <f t="shared" ref="B24:B30" si="2">SUM(C24:H24)</f>
        <v>389012.60499999998</v>
      </c>
      <c r="C24" s="513">
        <v>335414.24</v>
      </c>
      <c r="D24" s="513">
        <v>44708.165000000001</v>
      </c>
      <c r="E24" s="513">
        <f>16.649+23.69</f>
        <v>40.338999999999999</v>
      </c>
      <c r="F24" s="513">
        <v>1039.49</v>
      </c>
      <c r="G24" s="513">
        <v>130.851</v>
      </c>
      <c r="H24" s="513">
        <v>7679.52</v>
      </c>
    </row>
    <row r="25" spans="1:11" ht="17.399999999999999">
      <c r="A25" s="194" t="s">
        <v>750</v>
      </c>
      <c r="B25" s="514">
        <f t="shared" si="2"/>
        <v>5778.1730000000007</v>
      </c>
      <c r="C25" s="514" t="s">
        <v>34</v>
      </c>
      <c r="D25" s="514">
        <v>1267.9190000000001</v>
      </c>
      <c r="E25" s="514">
        <v>66.239999999999995</v>
      </c>
      <c r="F25" s="514" t="s">
        <v>34</v>
      </c>
      <c r="G25" s="514">
        <v>4444.0140000000001</v>
      </c>
      <c r="H25" s="514" t="s">
        <v>34</v>
      </c>
    </row>
    <row r="26" spans="1:11" ht="15">
      <c r="A26" s="369" t="s">
        <v>71</v>
      </c>
      <c r="B26" s="514">
        <f t="shared" si="2"/>
        <v>15380.628000000001</v>
      </c>
      <c r="C26" s="514" t="s">
        <v>34</v>
      </c>
      <c r="D26" s="514" t="s">
        <v>34</v>
      </c>
      <c r="E26" s="514">
        <v>15380.628000000001</v>
      </c>
      <c r="F26" s="514" t="s">
        <v>34</v>
      </c>
      <c r="G26" s="514" t="s">
        <v>34</v>
      </c>
      <c r="H26" s="514" t="s">
        <v>34</v>
      </c>
    </row>
    <row r="27" spans="1:11" ht="15">
      <c r="A27" s="369" t="s">
        <v>27</v>
      </c>
      <c r="B27" s="514">
        <f t="shared" si="2"/>
        <v>3865.7139999999999</v>
      </c>
      <c r="C27" s="514" t="s">
        <v>34</v>
      </c>
      <c r="D27" s="514" t="s">
        <v>34</v>
      </c>
      <c r="E27" s="514">
        <v>892.18700000000001</v>
      </c>
      <c r="F27" s="514" t="s">
        <v>34</v>
      </c>
      <c r="G27" s="514">
        <v>340.52699999999999</v>
      </c>
      <c r="H27" s="514">
        <v>2633</v>
      </c>
    </row>
    <row r="28" spans="1:11" ht="15">
      <c r="A28" s="194" t="s">
        <v>68</v>
      </c>
      <c r="B28" s="514">
        <f t="shared" si="2"/>
        <v>51689.36</v>
      </c>
      <c r="C28" s="514">
        <v>45667</v>
      </c>
      <c r="D28" s="514" t="s">
        <v>34</v>
      </c>
      <c r="E28" s="514" t="s">
        <v>34</v>
      </c>
      <c r="F28" s="514">
        <v>1161.6400000000001</v>
      </c>
      <c r="G28" s="514" t="s">
        <v>34</v>
      </c>
      <c r="H28" s="514">
        <v>4860.72</v>
      </c>
    </row>
    <row r="29" spans="1:11" ht="15">
      <c r="A29" s="194" t="s">
        <v>69</v>
      </c>
      <c r="B29" s="514">
        <f t="shared" si="2"/>
        <v>18838.708000000002</v>
      </c>
      <c r="C29" s="514" t="s">
        <v>34</v>
      </c>
      <c r="D29" s="514">
        <v>3201.2190000000001</v>
      </c>
      <c r="E29" s="514">
        <v>1742.337</v>
      </c>
      <c r="F29" s="514">
        <v>14.51</v>
      </c>
      <c r="G29" s="514">
        <v>35.542000000000002</v>
      </c>
      <c r="H29" s="514">
        <v>13845.1</v>
      </c>
    </row>
    <row r="30" spans="1:11" ht="15">
      <c r="A30" s="369" t="s">
        <v>70</v>
      </c>
      <c r="B30" s="514">
        <f t="shared" si="2"/>
        <v>17332.429</v>
      </c>
      <c r="C30" s="514">
        <v>3018.15</v>
      </c>
      <c r="D30" s="514">
        <v>182.809</v>
      </c>
      <c r="E30" s="514">
        <v>1183.6099999999999</v>
      </c>
      <c r="F30" s="514" t="s">
        <v>34</v>
      </c>
      <c r="G30" s="514" t="s">
        <v>34</v>
      </c>
      <c r="H30" s="514">
        <v>12947.86</v>
      </c>
    </row>
    <row r="31" spans="1:11" ht="15.6" thickBot="1">
      <c r="A31" s="195" t="s">
        <v>72</v>
      </c>
      <c r="B31" s="515" t="s">
        <v>34</v>
      </c>
      <c r="C31" s="515" t="s">
        <v>34</v>
      </c>
      <c r="D31" s="515" t="s">
        <v>34</v>
      </c>
      <c r="E31" s="515" t="s">
        <v>34</v>
      </c>
      <c r="F31" s="515" t="s">
        <v>34</v>
      </c>
      <c r="G31" s="515" t="s">
        <v>34</v>
      </c>
      <c r="H31" s="515">
        <v>0</v>
      </c>
    </row>
    <row r="32" spans="1:11" ht="15.6">
      <c r="A32" s="221" t="s">
        <v>73</v>
      </c>
      <c r="B32" s="516">
        <f t="shared" ref="B32:H32" si="3">SUM(B24:B31)</f>
        <v>501897.61699999997</v>
      </c>
      <c r="C32" s="516">
        <f t="shared" si="3"/>
        <v>384099.39</v>
      </c>
      <c r="D32" s="516">
        <f t="shared" si="3"/>
        <v>49360.112000000001</v>
      </c>
      <c r="E32" s="516">
        <f t="shared" si="3"/>
        <v>19305.341</v>
      </c>
      <c r="F32" s="516">
        <f t="shared" si="3"/>
        <v>2215.6400000000003</v>
      </c>
      <c r="G32" s="516">
        <f t="shared" si="3"/>
        <v>4950.9340000000002</v>
      </c>
      <c r="H32" s="516">
        <f t="shared" si="3"/>
        <v>41966.200000000004</v>
      </c>
    </row>
    <row r="33" spans="1:8" s="22" customFormat="1" ht="21" hidden="1" customHeight="1" outlineLevel="1">
      <c r="B33" s="500">
        <f>SUM(C24:H31)-B32</f>
        <v>0</v>
      </c>
    </row>
    <row r="34" spans="1:8" s="22" customFormat="1" ht="21" customHeight="1" collapsed="1"/>
    <row r="35" spans="1:8" s="6" customFormat="1" ht="14.25" customHeight="1">
      <c r="A35" s="102" t="s">
        <v>598</v>
      </c>
      <c r="B35" s="333"/>
      <c r="C35" s="333"/>
      <c r="D35" s="333"/>
      <c r="E35" s="333"/>
      <c r="F35" s="333"/>
      <c r="G35" s="333"/>
      <c r="H35" s="334"/>
    </row>
    <row r="36" spans="1:8" ht="14.4">
      <c r="A36" s="332" t="s">
        <v>833</v>
      </c>
      <c r="H36" s="22"/>
    </row>
    <row r="37" spans="1:8" ht="14.4">
      <c r="A37" s="168" t="s">
        <v>109</v>
      </c>
      <c r="B37" s="66"/>
      <c r="C37" s="66"/>
      <c r="D37" s="66"/>
      <c r="E37" s="66"/>
      <c r="F37" s="66"/>
      <c r="G37" s="66"/>
      <c r="H37" s="22"/>
    </row>
    <row r="38" spans="1:8">
      <c r="A38" s="6"/>
    </row>
    <row r="39" spans="1:8">
      <c r="A39" s="6"/>
    </row>
    <row r="40" spans="1:8" ht="1.5" customHeight="1">
      <c r="A40" s="6"/>
    </row>
    <row r="41" spans="1:8">
      <c r="A41" s="6"/>
    </row>
    <row r="42" spans="1:8">
      <c r="A42" s="6"/>
    </row>
    <row r="43" spans="1:8">
      <c r="A43" s="6"/>
    </row>
    <row r="44" spans="1:8">
      <c r="A44" s="6"/>
    </row>
    <row r="45" spans="1:8">
      <c r="A45" s="6"/>
    </row>
  </sheetData>
  <mergeCells count="3">
    <mergeCell ref="A1:H3"/>
    <mergeCell ref="B5:H5"/>
    <mergeCell ref="B21:H21"/>
  </mergeCells>
  <pageMargins left="0.31496062992125984" right="0.31496062992125984" top="0.74803149606299213" bottom="0.74803149606299213" header="0.31496062992125984" footer="0.31496062992125984"/>
  <pageSetup paperSize="9" scale="4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34"/>
  <sheetViews>
    <sheetView showGridLines="0" zoomScale="80" zoomScaleNormal="80" workbookViewId="0">
      <selection activeCell="F23" sqref="F23"/>
    </sheetView>
  </sheetViews>
  <sheetFormatPr baseColWidth="10" defaultColWidth="11.44140625" defaultRowHeight="13.8"/>
  <cols>
    <col min="1" max="1" width="57.77734375" style="2" bestFit="1" customWidth="1"/>
    <col min="2" max="3" width="15.21875" style="2" customWidth="1"/>
    <col min="4" max="4" width="13.5546875" style="2" customWidth="1"/>
    <col min="5" max="16384" width="11.44140625" style="2"/>
  </cols>
  <sheetData>
    <row r="1" spans="1:17" ht="15" customHeight="1">
      <c r="A1" s="692" t="s">
        <v>736</v>
      </c>
      <c r="B1" s="692"/>
      <c r="C1" s="692"/>
      <c r="D1" s="692"/>
      <c r="E1" s="692"/>
      <c r="F1" s="692"/>
      <c r="G1" s="692"/>
      <c r="H1" s="692"/>
      <c r="I1" s="692"/>
      <c r="J1" s="692"/>
      <c r="K1" s="700"/>
      <c r="L1" s="700"/>
      <c r="M1" s="700"/>
      <c r="N1" s="700"/>
      <c r="O1" s="700"/>
    </row>
    <row r="2" spans="1:17" ht="15" customHeight="1">
      <c r="A2" s="692"/>
      <c r="B2" s="692"/>
      <c r="C2" s="692"/>
      <c r="D2" s="692"/>
      <c r="E2" s="692"/>
      <c r="F2" s="692"/>
      <c r="G2" s="692"/>
      <c r="H2" s="692"/>
      <c r="I2" s="692"/>
      <c r="J2" s="692"/>
      <c r="K2" s="700"/>
      <c r="L2" s="700"/>
      <c r="M2" s="700"/>
      <c r="N2" s="700"/>
      <c r="O2" s="700"/>
    </row>
    <row r="3" spans="1:17" ht="55.05" customHeight="1">
      <c r="A3" s="692"/>
      <c r="B3" s="692"/>
      <c r="C3" s="692"/>
      <c r="D3" s="692"/>
      <c r="E3" s="692"/>
      <c r="F3" s="692"/>
      <c r="G3" s="692"/>
      <c r="H3" s="692"/>
      <c r="I3" s="692"/>
      <c r="J3" s="692"/>
      <c r="K3" s="700"/>
      <c r="L3" s="700"/>
      <c r="M3" s="700"/>
      <c r="N3" s="700"/>
      <c r="O3" s="700"/>
    </row>
    <row r="4" spans="1:17">
      <c r="A4" s="13"/>
      <c r="B4" s="13"/>
      <c r="C4" s="13"/>
      <c r="D4" s="19"/>
      <c r="E4" s="19"/>
      <c r="F4" s="6"/>
      <c r="G4" s="6"/>
    </row>
    <row r="5" spans="1:17" ht="18">
      <c r="A5" s="219" t="s">
        <v>110</v>
      </c>
      <c r="B5" s="13"/>
      <c r="C5" s="13"/>
      <c r="D5" s="19"/>
      <c r="E5" s="19"/>
      <c r="F5" s="6"/>
      <c r="G5" s="6"/>
    </row>
    <row r="6" spans="1:17" ht="26.25" customHeight="1">
      <c r="A6" s="222"/>
      <c r="B6" s="110">
        <v>2020</v>
      </c>
      <c r="C6" s="117">
        <v>2021</v>
      </c>
      <c r="D6" s="115"/>
      <c r="E6" s="701"/>
      <c r="F6" s="702"/>
      <c r="G6" s="702"/>
      <c r="H6" s="702"/>
      <c r="I6" s="702"/>
      <c r="J6" s="702"/>
      <c r="K6" s="702"/>
      <c r="L6" s="703"/>
      <c r="M6" s="703"/>
      <c r="N6" s="703"/>
    </row>
    <row r="7" spans="1:17" ht="31.8" thickBot="1">
      <c r="A7" s="223" t="s">
        <v>964</v>
      </c>
      <c r="B7" s="117" t="s">
        <v>57</v>
      </c>
      <c r="C7" s="109" t="s">
        <v>57</v>
      </c>
      <c r="D7" s="116"/>
      <c r="E7" s="115"/>
      <c r="F7" s="34"/>
      <c r="G7" s="34"/>
      <c r="H7" s="35"/>
    </row>
    <row r="8" spans="1:17" ht="15">
      <c r="A8" s="372" t="s">
        <v>67</v>
      </c>
      <c r="B8" s="517">
        <v>4059</v>
      </c>
      <c r="C8" s="517">
        <v>5708</v>
      </c>
      <c r="D8" s="24"/>
      <c r="E8" s="24"/>
      <c r="F8" s="35"/>
      <c r="G8" s="35"/>
      <c r="H8" s="35"/>
    </row>
    <row r="9" spans="1:17" ht="17.399999999999999">
      <c r="A9" s="373" t="s">
        <v>965</v>
      </c>
      <c r="B9" s="518">
        <v>3130</v>
      </c>
      <c r="C9" s="518">
        <v>3285</v>
      </c>
      <c r="D9" s="24"/>
      <c r="E9" s="24"/>
      <c r="F9" s="35"/>
      <c r="G9" s="35"/>
      <c r="H9" s="35"/>
    </row>
    <row r="10" spans="1:17" ht="15">
      <c r="A10" s="374" t="s">
        <v>27</v>
      </c>
      <c r="B10" s="518">
        <v>5670</v>
      </c>
      <c r="C10" s="518">
        <v>5077</v>
      </c>
      <c r="D10" s="24"/>
      <c r="E10" s="24"/>
      <c r="F10" s="35"/>
      <c r="G10" s="35"/>
      <c r="H10" s="35"/>
      <c r="O10" s="108"/>
      <c r="P10" s="108"/>
      <c r="Q10" s="108"/>
    </row>
    <row r="11" spans="1:17" ht="15">
      <c r="A11" s="373" t="s">
        <v>68</v>
      </c>
      <c r="B11" s="518">
        <v>2980</v>
      </c>
      <c r="C11" s="518">
        <v>1703</v>
      </c>
      <c r="D11" s="24"/>
      <c r="E11" s="24"/>
      <c r="F11" s="35"/>
      <c r="G11" s="35"/>
      <c r="H11" s="35"/>
      <c r="Q11" s="105"/>
    </row>
    <row r="12" spans="1:17" ht="15">
      <c r="A12" s="373" t="s">
        <v>69</v>
      </c>
      <c r="B12" s="518">
        <v>6050</v>
      </c>
      <c r="C12" s="518">
        <v>5778</v>
      </c>
      <c r="D12" s="24"/>
      <c r="E12" s="24"/>
      <c r="F12" s="35"/>
      <c r="G12" s="35"/>
      <c r="H12" s="35"/>
    </row>
    <row r="13" spans="1:17" ht="15.6" thickBot="1">
      <c r="A13" s="375" t="s">
        <v>70</v>
      </c>
      <c r="B13" s="519">
        <v>5003</v>
      </c>
      <c r="C13" s="519">
        <v>5019</v>
      </c>
      <c r="D13" s="24"/>
      <c r="E13" s="24"/>
      <c r="F13" s="35"/>
      <c r="G13" s="35"/>
      <c r="H13" s="35"/>
      <c r="O13" s="108"/>
      <c r="P13" s="108"/>
      <c r="Q13" s="108"/>
    </row>
    <row r="14" spans="1:17" ht="18">
      <c r="A14" s="224" t="s">
        <v>967</v>
      </c>
      <c r="B14" s="520">
        <v>26919</v>
      </c>
      <c r="C14" s="520">
        <v>26601</v>
      </c>
      <c r="D14" s="24"/>
      <c r="E14" s="24"/>
      <c r="F14" s="35"/>
      <c r="G14" s="35"/>
      <c r="H14" s="35"/>
      <c r="O14" s="108"/>
      <c r="P14" s="111"/>
      <c r="Q14" s="108"/>
    </row>
    <row r="15" spans="1:17" ht="15">
      <c r="A15" s="114"/>
      <c r="B15" s="113"/>
      <c r="C15" s="113"/>
      <c r="D15" s="24"/>
      <c r="E15" s="24"/>
      <c r="F15" s="35"/>
      <c r="G15" s="35"/>
      <c r="H15" s="35"/>
      <c r="O15" s="108"/>
      <c r="P15" s="111"/>
      <c r="Q15" s="108"/>
    </row>
    <row r="16" spans="1:17" ht="15">
      <c r="A16" s="114"/>
      <c r="B16" s="113"/>
      <c r="C16" s="113"/>
      <c r="D16" s="24"/>
      <c r="E16" s="24"/>
      <c r="F16" s="35"/>
      <c r="G16" s="35"/>
      <c r="H16" s="35"/>
      <c r="O16" s="108"/>
      <c r="P16" s="111"/>
      <c r="Q16" s="106"/>
    </row>
    <row r="17" spans="1:17" ht="18">
      <c r="A17" s="219" t="s">
        <v>111</v>
      </c>
      <c r="B17" s="112"/>
      <c r="C17" s="112"/>
      <c r="D17" s="24"/>
      <c r="E17" s="24"/>
      <c r="F17" s="35"/>
      <c r="G17" s="35"/>
      <c r="H17" s="35"/>
      <c r="O17" s="108"/>
      <c r="P17" s="111"/>
      <c r="Q17" s="106"/>
    </row>
    <row r="18" spans="1:17" ht="15.6">
      <c r="A18" s="24"/>
      <c r="B18" s="110">
        <f>B6</f>
        <v>2020</v>
      </c>
      <c r="C18" s="117">
        <f>C6</f>
        <v>2021</v>
      </c>
      <c r="D18" s="24"/>
      <c r="E18" s="24"/>
      <c r="F18" s="35"/>
      <c r="G18" s="35"/>
      <c r="H18" s="35"/>
      <c r="O18" s="108"/>
      <c r="P18" s="108"/>
      <c r="Q18" s="106"/>
    </row>
    <row r="19" spans="1:17" ht="34.200000000000003" thickBot="1">
      <c r="A19" s="223" t="s">
        <v>605</v>
      </c>
      <c r="B19" s="109" t="s">
        <v>57</v>
      </c>
      <c r="C19" s="109" t="s">
        <v>57</v>
      </c>
      <c r="D19" s="24"/>
      <c r="E19" s="24"/>
      <c r="F19" s="35"/>
      <c r="G19" s="35"/>
      <c r="H19" s="35"/>
      <c r="O19" s="108"/>
      <c r="P19" s="108"/>
      <c r="Q19" s="106"/>
    </row>
    <row r="20" spans="1:17" ht="15.6">
      <c r="A20" s="372" t="s">
        <v>67</v>
      </c>
      <c r="B20" s="517">
        <v>10</v>
      </c>
      <c r="C20" s="517">
        <v>14</v>
      </c>
      <c r="D20" s="107"/>
      <c r="E20" s="24"/>
      <c r="F20" s="35"/>
      <c r="G20" s="35"/>
      <c r="H20" s="35"/>
      <c r="Q20" s="106"/>
    </row>
    <row r="21" spans="1:17" ht="17.399999999999999">
      <c r="A21" s="373" t="s">
        <v>753</v>
      </c>
      <c r="B21" s="518">
        <v>532</v>
      </c>
      <c r="C21" s="518">
        <v>515</v>
      </c>
      <c r="D21" s="107"/>
      <c r="E21" s="24"/>
      <c r="F21" s="35"/>
      <c r="G21" s="35"/>
      <c r="H21" s="35"/>
      <c r="Q21" s="106"/>
    </row>
    <row r="22" spans="1:17" ht="15">
      <c r="A22" s="374" t="s">
        <v>27</v>
      </c>
      <c r="B22" s="518">
        <v>212</v>
      </c>
      <c r="C22" s="518">
        <v>186</v>
      </c>
      <c r="D22" s="24"/>
      <c r="F22" s="35"/>
      <c r="G22" s="35"/>
      <c r="H22" s="35"/>
      <c r="Q22" s="35"/>
    </row>
    <row r="23" spans="1:17" ht="15.6">
      <c r="A23" s="373" t="s">
        <v>68</v>
      </c>
      <c r="B23" s="518">
        <v>58</v>
      </c>
      <c r="C23" s="518">
        <v>38</v>
      </c>
      <c r="D23" s="107"/>
      <c r="E23" s="24"/>
      <c r="F23" s="35"/>
      <c r="G23" s="35"/>
      <c r="H23" s="35"/>
      <c r="Q23" s="106"/>
    </row>
    <row r="24" spans="1:17" ht="15.6">
      <c r="A24" s="373" t="s">
        <v>69</v>
      </c>
      <c r="B24" s="518">
        <v>277</v>
      </c>
      <c r="C24" s="518">
        <v>274</v>
      </c>
      <c r="D24" s="107"/>
      <c r="E24" s="24"/>
      <c r="F24" s="35"/>
      <c r="G24" s="35"/>
      <c r="H24" s="35"/>
      <c r="Q24" s="106"/>
    </row>
    <row r="25" spans="1:17" ht="15.6" thickBot="1">
      <c r="A25" s="375" t="s">
        <v>70</v>
      </c>
      <c r="B25" s="521">
        <v>288</v>
      </c>
      <c r="C25" s="521">
        <v>233</v>
      </c>
      <c r="D25" s="24"/>
      <c r="E25" s="24"/>
      <c r="F25" s="35"/>
      <c r="G25" s="35"/>
      <c r="H25" s="35"/>
      <c r="Q25" s="35"/>
    </row>
    <row r="26" spans="1:17" ht="15.6">
      <c r="A26" s="224" t="s">
        <v>232</v>
      </c>
      <c r="B26" s="522">
        <v>51</v>
      </c>
      <c r="C26" s="561">
        <v>48</v>
      </c>
      <c r="D26" s="24"/>
      <c r="E26" s="105"/>
      <c r="F26" s="35"/>
      <c r="G26" s="35"/>
      <c r="H26" s="35"/>
      <c r="Q26" s="35"/>
    </row>
    <row r="27" spans="1:17" ht="14.25" customHeight="1">
      <c r="A27" s="104"/>
      <c r="B27" s="103"/>
      <c r="C27" s="24"/>
      <c r="D27" s="24"/>
      <c r="F27" s="35"/>
      <c r="G27" s="35"/>
      <c r="H27" s="35"/>
    </row>
    <row r="28" spans="1:17" ht="18" customHeight="1">
      <c r="A28" s="473" t="s">
        <v>595</v>
      </c>
      <c r="B28" s="338"/>
      <c r="C28" s="338"/>
      <c r="D28" s="338"/>
      <c r="E28" s="338"/>
      <c r="F28" s="338"/>
      <c r="G28" s="338"/>
      <c r="H28" s="338"/>
      <c r="I28" s="22"/>
      <c r="J28" s="22"/>
      <c r="K28" s="22"/>
      <c r="L28" s="22"/>
      <c r="M28" s="22"/>
      <c r="N28" s="22"/>
      <c r="O28" s="22"/>
    </row>
    <row r="29" spans="1:17" ht="18" customHeight="1">
      <c r="A29" s="474" t="s">
        <v>779</v>
      </c>
      <c r="B29" s="346"/>
      <c r="C29" s="346"/>
      <c r="D29" s="346"/>
      <c r="E29" s="346"/>
      <c r="F29" s="346"/>
      <c r="G29" s="346"/>
      <c r="H29" s="346"/>
    </row>
    <row r="30" spans="1:17" ht="18" customHeight="1">
      <c r="A30" s="474" t="s">
        <v>966</v>
      </c>
      <c r="B30" s="376"/>
      <c r="C30" s="376"/>
      <c r="D30" s="376"/>
      <c r="E30" s="376"/>
      <c r="F30" s="376"/>
      <c r="G30" s="376"/>
      <c r="H30" s="376"/>
      <c r="I30"/>
      <c r="J30"/>
      <c r="K30"/>
      <c r="L30"/>
      <c r="M30"/>
      <c r="N30"/>
      <c r="O30"/>
    </row>
    <row r="31" spans="1:17" ht="18" customHeight="1">
      <c r="A31" s="474" t="s">
        <v>968</v>
      </c>
      <c r="B31" s="376"/>
      <c r="C31" s="376"/>
      <c r="D31" s="376"/>
      <c r="E31" s="376"/>
      <c r="F31" s="376"/>
      <c r="G31" s="376"/>
      <c r="H31" s="376"/>
      <c r="I31"/>
      <c r="J31"/>
      <c r="K31"/>
      <c r="L31"/>
      <c r="M31"/>
      <c r="N31"/>
      <c r="O31"/>
    </row>
    <row r="32" spans="1:17">
      <c r="A32" s="346"/>
      <c r="B32" s="346"/>
      <c r="C32" s="346"/>
      <c r="D32" s="346"/>
      <c r="E32" s="346"/>
      <c r="F32" s="346"/>
      <c r="G32" s="346"/>
      <c r="H32" s="346"/>
    </row>
    <row r="33" spans="1:8">
      <c r="A33" s="346"/>
      <c r="B33" s="346"/>
      <c r="C33" s="346"/>
      <c r="D33" s="346"/>
      <c r="E33" s="346"/>
      <c r="F33" s="346"/>
      <c r="G33" s="346"/>
      <c r="H33" s="346"/>
    </row>
    <row r="34" spans="1:8" ht="14.25" customHeight="1">
      <c r="A34" s="102"/>
    </row>
  </sheetData>
  <mergeCells count="3">
    <mergeCell ref="A1:O3"/>
    <mergeCell ref="E6:K6"/>
    <mergeCell ref="L6:N6"/>
  </mergeCells>
  <pageMargins left="0.70866141732283472" right="0.70866141732283472" top="0.74803149606299213" bottom="0.74803149606299213" header="0.31496062992125984" footer="0.31496062992125984"/>
  <pageSetup paperSize="9" scale="5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W55"/>
  <sheetViews>
    <sheetView showGridLines="0" zoomScale="70" zoomScaleNormal="70" workbookViewId="0">
      <selection activeCell="A24" sqref="A24"/>
    </sheetView>
  </sheetViews>
  <sheetFormatPr baseColWidth="10" defaultColWidth="23" defaultRowHeight="13.8" outlineLevelRow="1"/>
  <cols>
    <col min="1" max="1" width="51.77734375" style="2" customWidth="1"/>
    <col min="2" max="2" width="23" style="2" customWidth="1"/>
    <col min="3" max="3" width="51.44140625" style="2" customWidth="1"/>
    <col min="4" max="4" width="30.21875" style="2" customWidth="1"/>
    <col min="5" max="11" width="23" style="2" customWidth="1"/>
    <col min="12" max="12" width="23" style="2"/>
    <col min="13" max="13" width="18.44140625" style="6" customWidth="1"/>
    <col min="14" max="16384" width="23" style="2"/>
  </cols>
  <sheetData>
    <row r="1" spans="1:18" ht="15" customHeight="1">
      <c r="A1" s="704" t="s">
        <v>607</v>
      </c>
      <c r="B1" s="704"/>
      <c r="C1" s="704"/>
      <c r="D1" s="704"/>
      <c r="E1" s="704"/>
      <c r="F1" s="704"/>
      <c r="G1" s="704"/>
      <c r="H1" s="704"/>
      <c r="I1" s="704"/>
      <c r="J1" s="704"/>
      <c r="K1" s="704"/>
      <c r="L1" s="704"/>
      <c r="M1" s="704"/>
      <c r="N1" s="704"/>
      <c r="O1" s="225"/>
      <c r="P1"/>
      <c r="Q1"/>
      <c r="R1"/>
    </row>
    <row r="2" spans="1:18" ht="15" customHeight="1">
      <c r="A2" s="704"/>
      <c r="B2" s="704"/>
      <c r="C2" s="704"/>
      <c r="D2" s="704"/>
      <c r="E2" s="704"/>
      <c r="F2" s="704"/>
      <c r="G2" s="704"/>
      <c r="H2" s="704"/>
      <c r="I2" s="704"/>
      <c r="J2" s="704"/>
      <c r="K2" s="704"/>
      <c r="L2" s="704"/>
      <c r="M2" s="704"/>
      <c r="N2" s="704"/>
      <c r="O2" s="225"/>
      <c r="P2"/>
      <c r="Q2"/>
      <c r="R2"/>
    </row>
    <row r="3" spans="1:18" ht="55.05" customHeight="1">
      <c r="A3" s="704"/>
      <c r="B3" s="704"/>
      <c r="C3" s="704"/>
      <c r="D3" s="704"/>
      <c r="E3" s="704"/>
      <c r="F3" s="704"/>
      <c r="G3" s="704"/>
      <c r="H3" s="704"/>
      <c r="I3" s="704"/>
      <c r="J3" s="704"/>
      <c r="K3" s="704"/>
      <c r="L3" s="704"/>
      <c r="M3" s="704"/>
      <c r="N3" s="704"/>
      <c r="O3"/>
      <c r="P3"/>
      <c r="Q3"/>
      <c r="R3"/>
    </row>
    <row r="4" spans="1:18" s="30" customFormat="1" ht="20.25" customHeight="1">
      <c r="A4" s="29"/>
      <c r="B4" s="29"/>
      <c r="C4" s="29"/>
      <c r="D4" s="29"/>
      <c r="E4" s="29"/>
      <c r="F4" s="29"/>
      <c r="G4" s="29"/>
      <c r="H4" s="29"/>
      <c r="I4" s="29"/>
      <c r="J4" s="29"/>
      <c r="K4" s="29"/>
      <c r="L4" s="6"/>
      <c r="M4" s="29"/>
      <c r="N4" s="29"/>
      <c r="O4"/>
      <c r="P4"/>
      <c r="Q4"/>
      <c r="R4"/>
    </row>
    <row r="5" spans="1:18" s="30" customFormat="1" ht="20.25" customHeight="1">
      <c r="A5" s="41" t="s">
        <v>23</v>
      </c>
      <c r="B5" s="29"/>
      <c r="C5" s="29"/>
      <c r="D5" s="29"/>
      <c r="F5" s="29"/>
      <c r="G5" s="29"/>
      <c r="H5" s="29"/>
      <c r="I5" s="705"/>
      <c r="J5" s="705"/>
      <c r="K5" s="29"/>
      <c r="L5" s="6"/>
      <c r="M5" s="29"/>
      <c r="N5" s="29"/>
    </row>
    <row r="6" spans="1:18" s="30" customFormat="1" ht="20.25" customHeight="1">
      <c r="A6" s="26"/>
      <c r="B6" s="42"/>
      <c r="C6" s="42"/>
      <c r="D6" s="42"/>
      <c r="F6" s="42"/>
      <c r="G6" s="42"/>
      <c r="H6" s="42"/>
      <c r="I6" s="705"/>
      <c r="J6" s="705"/>
      <c r="K6" s="42"/>
      <c r="L6" s="42"/>
      <c r="M6" s="29"/>
    </row>
    <row r="7" spans="1:18" s="6" customFormat="1" ht="0.75" hidden="1" customHeight="1">
      <c r="A7" s="12"/>
      <c r="B7" s="29"/>
      <c r="C7" s="29"/>
      <c r="D7" s="29"/>
      <c r="E7" s="29"/>
      <c r="F7" s="29"/>
      <c r="G7" s="29"/>
      <c r="H7" s="29"/>
      <c r="I7" s="29"/>
      <c r="J7" s="29"/>
      <c r="K7" s="29"/>
      <c r="L7" s="29"/>
      <c r="M7" s="29"/>
    </row>
    <row r="8" spans="1:18" s="30" customFormat="1" ht="329.25" customHeight="1">
      <c r="A8" s="42"/>
      <c r="B8" s="42"/>
      <c r="C8" s="42"/>
      <c r="D8" s="42"/>
      <c r="E8" s="42"/>
      <c r="F8" s="42"/>
      <c r="G8" s="42"/>
      <c r="H8" s="42"/>
      <c r="I8" s="42"/>
      <c r="J8" s="60"/>
      <c r="K8" s="42"/>
      <c r="L8" s="42"/>
      <c r="M8" s="29"/>
    </row>
    <row r="9" spans="1:18" s="30" customFormat="1" ht="102.75" customHeight="1">
      <c r="A9" s="42"/>
      <c r="B9" s="42"/>
      <c r="C9" s="42"/>
      <c r="D9" s="42"/>
      <c r="E9" s="42"/>
      <c r="F9" s="42"/>
      <c r="G9" s="42"/>
      <c r="H9" s="42"/>
      <c r="I9" s="42"/>
      <c r="J9" s="42"/>
      <c r="K9" s="42"/>
      <c r="L9" s="42"/>
      <c r="M9" s="29"/>
    </row>
    <row r="10" spans="1:18" s="30" customFormat="1" ht="102.75" customHeight="1">
      <c r="A10" s="42"/>
      <c r="B10" s="42"/>
      <c r="C10" s="42"/>
      <c r="D10" s="42"/>
      <c r="E10" s="42"/>
      <c r="F10" s="42"/>
      <c r="G10" s="42"/>
      <c r="H10" s="42"/>
      <c r="I10" s="42"/>
      <c r="J10" s="42"/>
      <c r="K10" s="42"/>
      <c r="L10" s="42"/>
      <c r="M10" s="29"/>
    </row>
    <row r="11" spans="1:18" s="30" customFormat="1" ht="39" customHeight="1">
      <c r="A11" s="706" t="s">
        <v>824</v>
      </c>
      <c r="B11" s="706"/>
      <c r="C11" s="706"/>
      <c r="D11" s="706"/>
      <c r="E11" s="706"/>
      <c r="F11" s="706"/>
      <c r="G11" s="706"/>
      <c r="H11" s="706"/>
      <c r="I11" s="706"/>
      <c r="J11" s="706"/>
      <c r="K11" s="706"/>
      <c r="L11" s="42"/>
      <c r="M11" s="29"/>
    </row>
    <row r="12" spans="1:18" ht="15.75" customHeight="1">
      <c r="A12" s="44"/>
      <c r="C12" s="64"/>
      <c r="D12" s="64"/>
      <c r="E12" s="226"/>
      <c r="F12" s="226"/>
      <c r="G12" s="226"/>
      <c r="H12" s="226"/>
      <c r="I12" s="226"/>
      <c r="J12" s="226"/>
      <c r="K12" s="226"/>
      <c r="L12" s="226"/>
      <c r="M12" s="226"/>
    </row>
    <row r="13" spans="1:18" ht="30">
      <c r="A13" s="377" t="s">
        <v>112</v>
      </c>
      <c r="B13" s="227" t="s">
        <v>73</v>
      </c>
      <c r="C13" s="227" t="s">
        <v>67</v>
      </c>
      <c r="D13" s="227" t="s">
        <v>796</v>
      </c>
      <c r="E13" s="227" t="s">
        <v>39</v>
      </c>
      <c r="F13" s="227" t="s">
        <v>68</v>
      </c>
      <c r="G13" s="227" t="s">
        <v>69</v>
      </c>
      <c r="H13" s="227" t="s">
        <v>70</v>
      </c>
      <c r="I13" s="227" t="s">
        <v>70</v>
      </c>
      <c r="J13" s="227" t="s">
        <v>27</v>
      </c>
      <c r="K13" s="227" t="s">
        <v>72</v>
      </c>
      <c r="L13" s="227" t="s">
        <v>113</v>
      </c>
      <c r="M13" s="2"/>
      <c r="N13" s="31"/>
    </row>
    <row r="14" spans="1:18" s="296" customFormat="1" ht="15.6">
      <c r="A14" s="570" t="s">
        <v>834</v>
      </c>
      <c r="B14" s="533">
        <f>+SUM(C14:L14)</f>
        <v>84461</v>
      </c>
      <c r="C14" s="523">
        <v>33182</v>
      </c>
      <c r="D14" s="523">
        <v>17564</v>
      </c>
      <c r="E14" s="523">
        <v>3362</v>
      </c>
      <c r="F14" s="523">
        <v>10114</v>
      </c>
      <c r="G14" s="523">
        <v>11212</v>
      </c>
      <c r="H14" s="523">
        <v>3353</v>
      </c>
      <c r="I14" s="524">
        <v>1767</v>
      </c>
      <c r="J14" s="523">
        <v>5196</v>
      </c>
      <c r="K14" s="523">
        <v>3905</v>
      </c>
      <c r="L14" s="528">
        <v>-5194</v>
      </c>
      <c r="N14" s="571"/>
    </row>
    <row r="15" spans="1:18" s="573" customFormat="1" ht="14.4" thickBot="1">
      <c r="A15" s="572" t="s">
        <v>114</v>
      </c>
      <c r="B15" s="534">
        <v>0</v>
      </c>
      <c r="C15" s="526">
        <v>1650</v>
      </c>
      <c r="D15" s="527">
        <v>81</v>
      </c>
      <c r="E15" s="528">
        <v>1500</v>
      </c>
      <c r="F15" s="526">
        <v>11</v>
      </c>
      <c r="G15" s="526">
        <v>46</v>
      </c>
      <c r="H15" s="526">
        <v>205</v>
      </c>
      <c r="I15" s="526">
        <v>564</v>
      </c>
      <c r="J15" s="526">
        <v>693</v>
      </c>
      <c r="K15" s="526">
        <v>444</v>
      </c>
      <c r="L15" s="526">
        <v>-5194</v>
      </c>
      <c r="N15" s="571"/>
      <c r="O15" s="296"/>
    </row>
    <row r="16" spans="1:18" s="564" customFormat="1">
      <c r="A16" s="563" t="s">
        <v>115</v>
      </c>
      <c r="B16" s="529">
        <f>B14+B15</f>
        <v>84461</v>
      </c>
      <c r="C16" s="529">
        <f>+C14-C15</f>
        <v>31532</v>
      </c>
      <c r="D16" s="529">
        <f t="shared" ref="D16:L16" si="0">+D14-D15</f>
        <v>17483</v>
      </c>
      <c r="E16" s="529">
        <f t="shared" si="0"/>
        <v>1862</v>
      </c>
      <c r="F16" s="529">
        <f t="shared" si="0"/>
        <v>10103</v>
      </c>
      <c r="G16" s="529">
        <f t="shared" si="0"/>
        <v>11166</v>
      </c>
      <c r="H16" s="529">
        <f t="shared" si="0"/>
        <v>3148</v>
      </c>
      <c r="I16" s="529">
        <f t="shared" si="0"/>
        <v>1203</v>
      </c>
      <c r="J16" s="529">
        <f t="shared" si="0"/>
        <v>4503</v>
      </c>
      <c r="K16" s="529">
        <f t="shared" si="0"/>
        <v>3461</v>
      </c>
      <c r="L16" s="529">
        <f t="shared" si="0"/>
        <v>0</v>
      </c>
    </row>
    <row r="17" spans="1:23" s="296" customFormat="1">
      <c r="A17" s="570" t="s">
        <v>116</v>
      </c>
      <c r="B17" s="533">
        <f>SUM(C17:L17)</f>
        <v>-44299</v>
      </c>
      <c r="C17" s="523">
        <v>-15677</v>
      </c>
      <c r="D17" s="523">
        <v>-7567</v>
      </c>
      <c r="E17" s="523">
        <v>-56</v>
      </c>
      <c r="F17" s="523">
        <v>-7935</v>
      </c>
      <c r="G17" s="523">
        <v>-9256</v>
      </c>
      <c r="H17" s="523">
        <v>-1952</v>
      </c>
      <c r="I17" s="523">
        <v>443</v>
      </c>
      <c r="J17" s="523">
        <v>-1097</v>
      </c>
      <c r="K17" s="523">
        <v>-1202</v>
      </c>
      <c r="L17" s="524" t="s">
        <v>34</v>
      </c>
      <c r="N17" s="297"/>
      <c r="O17" s="297"/>
      <c r="P17" s="574"/>
      <c r="Q17" s="574"/>
      <c r="R17" s="574"/>
      <c r="S17" s="574"/>
      <c r="T17" s="562"/>
      <c r="U17" s="562"/>
      <c r="V17" s="562"/>
      <c r="W17" s="562"/>
    </row>
    <row r="18" spans="1:23" s="296" customFormat="1">
      <c r="A18" s="570" t="s">
        <v>117</v>
      </c>
      <c r="B18" s="533">
        <f t="shared" ref="B18:B21" si="1">SUM(C18:L18)</f>
        <v>-8595</v>
      </c>
      <c r="C18" s="523">
        <v>-2517</v>
      </c>
      <c r="D18" s="523">
        <v>-1482</v>
      </c>
      <c r="E18" s="523">
        <v>-94</v>
      </c>
      <c r="F18" s="523">
        <v>-670</v>
      </c>
      <c r="G18" s="523">
        <v>-612</v>
      </c>
      <c r="H18" s="523">
        <v>-493</v>
      </c>
      <c r="I18" s="523">
        <v>-689</v>
      </c>
      <c r="J18" s="523">
        <v>-1851</v>
      </c>
      <c r="K18" s="523">
        <v>-187</v>
      </c>
      <c r="L18" s="524" t="s">
        <v>34</v>
      </c>
      <c r="P18" s="574"/>
      <c r="Q18" s="574"/>
      <c r="R18" s="574"/>
      <c r="S18" s="574"/>
      <c r="T18" s="562"/>
      <c r="U18" s="562"/>
      <c r="V18" s="562"/>
      <c r="W18" s="562"/>
    </row>
    <row r="19" spans="1:23" s="296" customFormat="1">
      <c r="A19" s="570" t="s">
        <v>118</v>
      </c>
      <c r="B19" s="533">
        <f t="shared" si="1"/>
        <v>-14494</v>
      </c>
      <c r="C19" s="523">
        <v>-6100</v>
      </c>
      <c r="D19" s="523">
        <v>-3255</v>
      </c>
      <c r="E19" s="523">
        <v>-1452</v>
      </c>
      <c r="F19" s="523">
        <v>-1177</v>
      </c>
      <c r="G19" s="523">
        <v>-336</v>
      </c>
      <c r="H19" s="523">
        <v>-228</v>
      </c>
      <c r="I19" s="523">
        <v>-439</v>
      </c>
      <c r="J19" s="523">
        <v>-1157</v>
      </c>
      <c r="K19" s="523">
        <v>-350</v>
      </c>
      <c r="L19" s="524" t="s">
        <v>34</v>
      </c>
      <c r="Q19" s="574"/>
      <c r="R19" s="574"/>
      <c r="S19" s="574"/>
      <c r="T19" s="562"/>
      <c r="U19" s="562"/>
      <c r="V19" s="562"/>
      <c r="W19" s="562"/>
    </row>
    <row r="20" spans="1:23" s="296" customFormat="1">
      <c r="A20" s="570" t="s">
        <v>119</v>
      </c>
      <c r="B20" s="533">
        <f t="shared" si="1"/>
        <v>-3330</v>
      </c>
      <c r="C20" s="523">
        <v>-1961</v>
      </c>
      <c r="D20" s="523">
        <v>-812</v>
      </c>
      <c r="E20" s="523">
        <v>-66</v>
      </c>
      <c r="F20" s="523">
        <v>-148</v>
      </c>
      <c r="G20" s="523">
        <v>-14</v>
      </c>
      <c r="H20" s="523">
        <v>-209</v>
      </c>
      <c r="I20" s="523">
        <v>-63</v>
      </c>
      <c r="J20" s="523">
        <v>-46</v>
      </c>
      <c r="K20" s="523">
        <v>-11</v>
      </c>
      <c r="L20" s="524" t="s">
        <v>34</v>
      </c>
      <c r="N20" s="573"/>
      <c r="O20" s="573"/>
      <c r="P20" s="574"/>
      <c r="Q20" s="574"/>
      <c r="R20" s="574"/>
      <c r="S20" s="574"/>
      <c r="T20" s="562"/>
      <c r="U20" s="562"/>
      <c r="V20" s="562"/>
      <c r="W20" s="562"/>
    </row>
    <row r="21" spans="1:23" s="296" customFormat="1">
      <c r="A21" s="572" t="s">
        <v>120</v>
      </c>
      <c r="B21" s="533">
        <f t="shared" si="1"/>
        <v>4262</v>
      </c>
      <c r="C21" s="526">
        <v>2117</v>
      </c>
      <c r="D21" s="526">
        <v>1625</v>
      </c>
      <c r="E21" s="526">
        <v>116</v>
      </c>
      <c r="F21" s="526">
        <v>-194</v>
      </c>
      <c r="G21" s="526">
        <v>98</v>
      </c>
      <c r="H21" s="526">
        <v>1</v>
      </c>
      <c r="I21" s="526">
        <v>360</v>
      </c>
      <c r="J21" s="526">
        <v>26</v>
      </c>
      <c r="K21" s="526">
        <v>113</v>
      </c>
      <c r="L21" s="526" t="s">
        <v>34</v>
      </c>
      <c r="M21" s="575"/>
      <c r="P21" s="574"/>
      <c r="Q21" s="574"/>
      <c r="R21" s="574"/>
      <c r="S21" s="574"/>
      <c r="T21" s="562"/>
      <c r="U21" s="562"/>
      <c r="V21" s="562"/>
      <c r="W21" s="562"/>
    </row>
    <row r="22" spans="1:23" s="566" customFormat="1">
      <c r="A22" s="565" t="s">
        <v>35</v>
      </c>
      <c r="B22" s="531">
        <f>SUM(B16:B21)</f>
        <v>18005</v>
      </c>
      <c r="C22" s="531">
        <f t="shared" ref="C22:L22" si="2">SUM(C16:C21)</f>
        <v>7394</v>
      </c>
      <c r="D22" s="531">
        <f t="shared" si="2"/>
        <v>5992</v>
      </c>
      <c r="E22" s="531">
        <f t="shared" si="2"/>
        <v>310</v>
      </c>
      <c r="F22" s="531">
        <f t="shared" si="2"/>
        <v>-21</v>
      </c>
      <c r="G22" s="531">
        <f t="shared" si="2"/>
        <v>1046</v>
      </c>
      <c r="H22" s="531">
        <f t="shared" si="2"/>
        <v>267</v>
      </c>
      <c r="I22" s="531">
        <f t="shared" si="2"/>
        <v>815</v>
      </c>
      <c r="J22" s="531">
        <f t="shared" si="2"/>
        <v>378</v>
      </c>
      <c r="K22" s="531">
        <f t="shared" si="2"/>
        <v>1824</v>
      </c>
      <c r="L22" s="531">
        <f t="shared" si="2"/>
        <v>0</v>
      </c>
      <c r="N22" s="564"/>
      <c r="O22" s="564"/>
      <c r="P22" s="567"/>
      <c r="Q22" s="567"/>
      <c r="R22" s="567"/>
      <c r="S22" s="567"/>
      <c r="T22" s="567"/>
      <c r="U22" s="567"/>
      <c r="V22" s="567"/>
      <c r="W22" s="568"/>
    </row>
    <row r="23" spans="1:23" s="296" customFormat="1">
      <c r="A23" s="570" t="s">
        <v>121</v>
      </c>
      <c r="B23" s="533">
        <f>SUM(C23:L23)</f>
        <v>-215</v>
      </c>
      <c r="C23" s="523">
        <v>-100</v>
      </c>
      <c r="D23" s="524">
        <v>-1</v>
      </c>
      <c r="E23" s="524">
        <v>0</v>
      </c>
      <c r="F23" s="524">
        <v>1</v>
      </c>
      <c r="G23" s="524">
        <v>-10</v>
      </c>
      <c r="H23" s="523" t="s">
        <v>34</v>
      </c>
      <c r="I23" s="524" t="s">
        <v>34</v>
      </c>
      <c r="J23" s="524">
        <v>-8</v>
      </c>
      <c r="K23" s="523">
        <v>-97</v>
      </c>
      <c r="L23" s="524" t="s">
        <v>34</v>
      </c>
      <c r="P23" s="574"/>
      <c r="Q23" s="574"/>
      <c r="R23" s="574"/>
      <c r="S23" s="574"/>
      <c r="T23" s="562"/>
      <c r="U23" s="562"/>
      <c r="V23" s="562"/>
      <c r="W23" s="562"/>
    </row>
    <row r="24" spans="1:23" s="296" customFormat="1" ht="13.5" customHeight="1">
      <c r="A24" s="570" t="s">
        <v>730</v>
      </c>
      <c r="B24" s="533">
        <f t="shared" ref="B24:B26" si="3">SUM(C24:L24)</f>
        <v>-10789</v>
      </c>
      <c r="C24" s="523">
        <v>-4449</v>
      </c>
      <c r="D24" s="523">
        <v>-3381</v>
      </c>
      <c r="E24" s="523">
        <v>-291</v>
      </c>
      <c r="F24" s="523">
        <v>-1071</v>
      </c>
      <c r="G24" s="523">
        <v>-422</v>
      </c>
      <c r="H24" s="523">
        <v>-305</v>
      </c>
      <c r="I24" s="524">
        <v>-520</v>
      </c>
      <c r="J24" s="523">
        <v>-281</v>
      </c>
      <c r="K24" s="523">
        <v>-69</v>
      </c>
      <c r="L24" s="524" t="s">
        <v>34</v>
      </c>
    </row>
    <row r="25" spans="1:23" s="296" customFormat="1" ht="13.5" customHeight="1">
      <c r="A25" s="570" t="s">
        <v>122</v>
      </c>
      <c r="B25" s="533">
        <f t="shared" si="3"/>
        <v>-653</v>
      </c>
      <c r="C25" s="523">
        <v>-24</v>
      </c>
      <c r="D25" s="524">
        <v>0</v>
      </c>
      <c r="E25" s="524">
        <v>-5</v>
      </c>
      <c r="F25" s="523">
        <v>-713</v>
      </c>
      <c r="G25" s="524">
        <v>149</v>
      </c>
      <c r="H25" s="523" t="s">
        <v>34</v>
      </c>
      <c r="I25" s="524">
        <v>-54</v>
      </c>
      <c r="J25" s="524">
        <v>-5</v>
      </c>
      <c r="K25" s="524">
        <v>-1</v>
      </c>
      <c r="L25" s="524" t="s">
        <v>34</v>
      </c>
      <c r="P25" s="576"/>
    </row>
    <row r="26" spans="1:23" s="296" customFormat="1" ht="14.4" thickBot="1">
      <c r="A26" s="572" t="s">
        <v>123</v>
      </c>
      <c r="B26" s="533">
        <f t="shared" si="3"/>
        <v>-1123</v>
      </c>
      <c r="C26" s="526">
        <v>-427</v>
      </c>
      <c r="D26" s="524">
        <v>0</v>
      </c>
      <c r="E26" s="524">
        <v>-23</v>
      </c>
      <c r="F26" s="526">
        <v>-212</v>
      </c>
      <c r="G26" s="528">
        <v>-155</v>
      </c>
      <c r="H26" s="524">
        <v>-437</v>
      </c>
      <c r="I26" s="528" t="s">
        <v>34</v>
      </c>
      <c r="J26" s="526">
        <v>133</v>
      </c>
      <c r="K26" s="526">
        <v>-2</v>
      </c>
      <c r="L26" s="528" t="s">
        <v>34</v>
      </c>
      <c r="N26" s="562"/>
      <c r="O26" s="562"/>
    </row>
    <row r="27" spans="1:23" s="566" customFormat="1">
      <c r="A27" s="569" t="s">
        <v>36</v>
      </c>
      <c r="B27" s="535">
        <f t="shared" ref="B27:K27" si="4">SUM(B22:B26)</f>
        <v>5225</v>
      </c>
      <c r="C27" s="535">
        <f t="shared" si="4"/>
        <v>2394</v>
      </c>
      <c r="D27" s="535">
        <f t="shared" si="4"/>
        <v>2610</v>
      </c>
      <c r="E27" s="535">
        <f t="shared" si="4"/>
        <v>-9</v>
      </c>
      <c r="F27" s="535">
        <f t="shared" si="4"/>
        <v>-2016</v>
      </c>
      <c r="G27" s="535">
        <f t="shared" si="4"/>
        <v>608</v>
      </c>
      <c r="H27" s="535">
        <f t="shared" si="4"/>
        <v>-475</v>
      </c>
      <c r="I27" s="535">
        <f t="shared" si="4"/>
        <v>241</v>
      </c>
      <c r="J27" s="535">
        <f t="shared" si="4"/>
        <v>217</v>
      </c>
      <c r="K27" s="535">
        <f t="shared" si="4"/>
        <v>1655</v>
      </c>
      <c r="L27" s="535" t="s">
        <v>34</v>
      </c>
      <c r="N27" s="564"/>
      <c r="O27" s="564"/>
    </row>
    <row r="28" spans="1:23" s="105" customFormat="1" ht="15" hidden="1" customHeight="1" outlineLevel="1">
      <c r="A28" s="301">
        <f>SUM(C28:K28)</f>
        <v>1</v>
      </c>
      <c r="B28" s="105" t="s">
        <v>705</v>
      </c>
      <c r="C28" s="298">
        <f t="shared" ref="C28:K28" si="5">C16/$B$16</f>
        <v>0.37333207042303551</v>
      </c>
      <c r="D28" s="298">
        <f t="shared" si="5"/>
        <v>0.20699494441221392</v>
      </c>
      <c r="E28" s="298">
        <f t="shared" si="5"/>
        <v>2.2045677886835344E-2</v>
      </c>
      <c r="F28" s="298">
        <f t="shared" si="5"/>
        <v>0.11961733817975161</v>
      </c>
      <c r="G28" s="298">
        <f t="shared" si="5"/>
        <v>0.13220302861675803</v>
      </c>
      <c r="H28" s="298">
        <f t="shared" si="5"/>
        <v>3.7271640165283386E-2</v>
      </c>
      <c r="I28" s="298">
        <f t="shared" si="5"/>
        <v>1.4243260202933898E-2</v>
      </c>
      <c r="J28" s="298">
        <f t="shared" si="5"/>
        <v>5.3314547542652822E-2</v>
      </c>
      <c r="K28" s="298">
        <f t="shared" si="5"/>
        <v>4.0977492570535512E-2</v>
      </c>
    </row>
    <row r="29" spans="1:23" s="105" customFormat="1" ht="15" hidden="1" customHeight="1" outlineLevel="1">
      <c r="A29" s="301">
        <f>SUM(C29:K29)</f>
        <v>1</v>
      </c>
      <c r="B29" s="299" t="s">
        <v>706</v>
      </c>
      <c r="C29" s="300">
        <f t="shared" ref="C29:K29" si="6">C22/$B$22</f>
        <v>0.4106637045265204</v>
      </c>
      <c r="D29" s="300">
        <f t="shared" si="6"/>
        <v>0.33279644543182452</v>
      </c>
      <c r="E29" s="300">
        <f t="shared" si="6"/>
        <v>1.721743960011108E-2</v>
      </c>
      <c r="F29" s="300">
        <f t="shared" si="6"/>
        <v>-1.1663426825881699E-3</v>
      </c>
      <c r="G29" s="300">
        <f t="shared" si="6"/>
        <v>5.8094973618439322E-2</v>
      </c>
      <c r="H29" s="300">
        <f t="shared" si="6"/>
        <v>1.4829214107192446E-2</v>
      </c>
      <c r="I29" s="300">
        <f t="shared" si="6"/>
        <v>4.5265204109969454E-2</v>
      </c>
      <c r="J29" s="300">
        <f t="shared" si="6"/>
        <v>2.099416828658706E-2</v>
      </c>
      <c r="K29" s="300">
        <f t="shared" si="6"/>
        <v>0.10130519300194391</v>
      </c>
    </row>
    <row r="30" spans="1:23" s="296" customFormat="1" ht="21.6" customHeight="1" collapsed="1">
      <c r="C30" s="305"/>
      <c r="D30" s="305"/>
      <c r="E30" s="305"/>
      <c r="F30" s="305"/>
      <c r="G30" s="305"/>
      <c r="H30" s="305"/>
      <c r="I30" s="305"/>
      <c r="J30" s="305"/>
      <c r="K30" s="305"/>
      <c r="L30" s="297"/>
    </row>
    <row r="32" spans="1:23" s="30" customFormat="1" ht="39" customHeight="1">
      <c r="A32" s="706" t="s">
        <v>825</v>
      </c>
      <c r="B32" s="706"/>
      <c r="C32" s="706"/>
      <c r="D32" s="706"/>
      <c r="E32" s="706"/>
      <c r="F32" s="706"/>
      <c r="G32" s="706"/>
      <c r="H32" s="706"/>
      <c r="I32" s="706"/>
      <c r="J32" s="706"/>
      <c r="K32" s="706"/>
      <c r="L32" s="706"/>
      <c r="M32" s="706"/>
      <c r="N32" s="2"/>
      <c r="O32" s="2"/>
    </row>
    <row r="33" spans="1:17" ht="15" customHeight="1">
      <c r="A33" s="44"/>
      <c r="B33" s="39"/>
      <c r="C33" s="229"/>
      <c r="D33" s="229"/>
      <c r="E33" s="229"/>
      <c r="F33" s="229"/>
      <c r="G33" s="229"/>
      <c r="H33" s="229"/>
      <c r="I33" s="229"/>
      <c r="J33" s="229"/>
      <c r="K33" s="229"/>
    </row>
    <row r="34" spans="1:17" ht="30">
      <c r="A34" s="377" t="s">
        <v>112</v>
      </c>
      <c r="B34" s="227" t="s">
        <v>73</v>
      </c>
      <c r="C34" s="227" t="s">
        <v>67</v>
      </c>
      <c r="D34" s="227" t="s">
        <v>796</v>
      </c>
      <c r="E34" s="227" t="s">
        <v>39</v>
      </c>
      <c r="F34" s="227" t="s">
        <v>68</v>
      </c>
      <c r="G34" s="227" t="s">
        <v>69</v>
      </c>
      <c r="H34" s="227" t="s">
        <v>70</v>
      </c>
      <c r="I34" s="227" t="s">
        <v>70</v>
      </c>
      <c r="J34" s="227" t="s">
        <v>27</v>
      </c>
      <c r="K34" s="227" t="s">
        <v>72</v>
      </c>
      <c r="L34" s="227" t="s">
        <v>113</v>
      </c>
      <c r="M34" s="2"/>
    </row>
    <row r="35" spans="1:17" s="4" customFormat="1" ht="15.6">
      <c r="A35" s="228" t="s">
        <v>606</v>
      </c>
      <c r="B35" s="533">
        <f>SUM(C35:L35)</f>
        <v>69031</v>
      </c>
      <c r="C35" s="523">
        <v>28361</v>
      </c>
      <c r="D35" s="523">
        <v>16228</v>
      </c>
      <c r="E35" s="523">
        <v>3295</v>
      </c>
      <c r="F35" s="523">
        <v>9041</v>
      </c>
      <c r="G35" s="523">
        <v>5967</v>
      </c>
      <c r="H35" s="523">
        <v>2420</v>
      </c>
      <c r="I35" s="524">
        <v>1582</v>
      </c>
      <c r="J35" s="523">
        <v>4212</v>
      </c>
      <c r="K35" s="523">
        <v>2127</v>
      </c>
      <c r="L35" s="525">
        <v>-4202</v>
      </c>
    </row>
    <row r="36" spans="1:17" ht="15" customHeight="1" thickBot="1">
      <c r="A36" s="378" t="s">
        <v>114</v>
      </c>
      <c r="B36" s="534">
        <f>SUM(C36:L36)</f>
        <v>0</v>
      </c>
      <c r="C36" s="526">
        <v>1249</v>
      </c>
      <c r="D36" s="527">
        <v>50</v>
      </c>
      <c r="E36" s="528">
        <v>1395</v>
      </c>
      <c r="F36" s="526">
        <v>0</v>
      </c>
      <c r="G36" s="526">
        <v>30</v>
      </c>
      <c r="H36" s="528">
        <v>178</v>
      </c>
      <c r="I36" s="526">
        <v>513</v>
      </c>
      <c r="J36" s="526">
        <v>483</v>
      </c>
      <c r="K36" s="526">
        <v>304</v>
      </c>
      <c r="L36" s="526">
        <v>-4202</v>
      </c>
      <c r="M36" s="2"/>
    </row>
    <row r="37" spans="1:17" ht="15" customHeight="1">
      <c r="A37" s="379" t="s">
        <v>115</v>
      </c>
      <c r="B37" s="529">
        <f>+B35-B36</f>
        <v>69031</v>
      </c>
      <c r="C37" s="529">
        <f>+C35-C36</f>
        <v>27112</v>
      </c>
      <c r="D37" s="529">
        <f t="shared" ref="D37:K37" si="7">+D35-D36</f>
        <v>16178</v>
      </c>
      <c r="E37" s="529">
        <f t="shared" si="7"/>
        <v>1900</v>
      </c>
      <c r="F37" s="529">
        <f t="shared" si="7"/>
        <v>9041</v>
      </c>
      <c r="G37" s="529">
        <f t="shared" si="7"/>
        <v>5937</v>
      </c>
      <c r="H37" s="529">
        <f t="shared" si="7"/>
        <v>2242</v>
      </c>
      <c r="I37" s="529">
        <f t="shared" si="7"/>
        <v>1069</v>
      </c>
      <c r="J37" s="529">
        <f t="shared" si="7"/>
        <v>3729</v>
      </c>
      <c r="K37" s="529">
        <f t="shared" si="7"/>
        <v>1823</v>
      </c>
      <c r="L37" s="530">
        <v>0</v>
      </c>
      <c r="M37" s="2"/>
    </row>
    <row r="38" spans="1:17" ht="15" customHeight="1">
      <c r="A38" s="228" t="s">
        <v>116</v>
      </c>
      <c r="B38" s="533">
        <f t="shared" ref="B38:B42" si="8">SUM(C38:L38)</f>
        <v>-32425</v>
      </c>
      <c r="C38" s="523">
        <v>-13191</v>
      </c>
      <c r="D38" s="523">
        <v>-6641</v>
      </c>
      <c r="E38" s="523">
        <v>-88</v>
      </c>
      <c r="F38" s="523">
        <v>-5911</v>
      </c>
      <c r="G38" s="523">
        <v>-4367</v>
      </c>
      <c r="H38" s="523">
        <v>-1096</v>
      </c>
      <c r="I38" s="523">
        <v>502</v>
      </c>
      <c r="J38" s="523">
        <v>-591</v>
      </c>
      <c r="K38" s="523">
        <v>-1042</v>
      </c>
      <c r="L38" s="524" t="s">
        <v>34</v>
      </c>
      <c r="M38" s="2"/>
    </row>
    <row r="39" spans="1:17" ht="15" customHeight="1">
      <c r="A39" s="228" t="s">
        <v>117</v>
      </c>
      <c r="B39" s="533">
        <f t="shared" si="8"/>
        <v>-8461</v>
      </c>
      <c r="C39" s="523">
        <v>-2332</v>
      </c>
      <c r="D39" s="523">
        <v>-1584</v>
      </c>
      <c r="E39" s="523">
        <v>-285</v>
      </c>
      <c r="F39" s="523">
        <v>-836</v>
      </c>
      <c r="G39" s="523">
        <v>-521</v>
      </c>
      <c r="H39" s="523">
        <v>-410</v>
      </c>
      <c r="I39" s="523">
        <v>-593</v>
      </c>
      <c r="J39" s="523">
        <v>-1717</v>
      </c>
      <c r="K39" s="523">
        <v>-183</v>
      </c>
      <c r="L39" s="524" t="s">
        <v>34</v>
      </c>
      <c r="M39" s="2"/>
    </row>
    <row r="40" spans="1:17" ht="15" customHeight="1">
      <c r="A40" s="228" t="s">
        <v>118</v>
      </c>
      <c r="B40" s="533">
        <f t="shared" si="8"/>
        <v>-13957</v>
      </c>
      <c r="C40" s="523">
        <v>-6045</v>
      </c>
      <c r="D40" s="523">
        <v>-3208</v>
      </c>
      <c r="E40" s="523">
        <v>-1332</v>
      </c>
      <c r="F40" s="523">
        <v>-1074</v>
      </c>
      <c r="G40" s="523">
        <v>-322</v>
      </c>
      <c r="H40" s="523">
        <v>-202</v>
      </c>
      <c r="I40" s="523">
        <v>-389</v>
      </c>
      <c r="J40" s="523">
        <v>-1077</v>
      </c>
      <c r="K40" s="523">
        <v>-308</v>
      </c>
      <c r="L40" s="524" t="s">
        <v>34</v>
      </c>
      <c r="M40" s="2"/>
    </row>
    <row r="41" spans="1:17" ht="15" customHeight="1">
      <c r="A41" s="228" t="s">
        <v>119</v>
      </c>
      <c r="B41" s="533">
        <f t="shared" si="8"/>
        <v>-3797</v>
      </c>
      <c r="C41" s="523">
        <v>-2354</v>
      </c>
      <c r="D41" s="523">
        <v>-950</v>
      </c>
      <c r="E41" s="523">
        <v>-79</v>
      </c>
      <c r="F41" s="523">
        <v>-128</v>
      </c>
      <c r="G41" s="523">
        <v>-17</v>
      </c>
      <c r="H41" s="523">
        <v>-173</v>
      </c>
      <c r="I41" s="523">
        <v>-57</v>
      </c>
      <c r="J41" s="523">
        <v>-34</v>
      </c>
      <c r="K41" s="523">
        <v>-5</v>
      </c>
      <c r="L41" s="524" t="s">
        <v>34</v>
      </c>
      <c r="M41" s="2"/>
    </row>
    <row r="42" spans="1:17" ht="15" customHeight="1">
      <c r="A42" s="378" t="s">
        <v>120</v>
      </c>
      <c r="B42" s="533">
        <f t="shared" si="8"/>
        <v>5783</v>
      </c>
      <c r="C42" s="526">
        <v>4222</v>
      </c>
      <c r="D42" s="526">
        <v>1411</v>
      </c>
      <c r="E42" s="526">
        <v>155</v>
      </c>
      <c r="F42" s="526">
        <v>-269</v>
      </c>
      <c r="G42" s="526">
        <v>-27</v>
      </c>
      <c r="H42" s="526">
        <v>19</v>
      </c>
      <c r="I42" s="526">
        <v>316</v>
      </c>
      <c r="J42" s="526">
        <v>-20</v>
      </c>
      <c r="K42" s="526">
        <v>-24</v>
      </c>
      <c r="L42" s="526" t="s">
        <v>34</v>
      </c>
      <c r="M42" s="43"/>
      <c r="N42" s="43"/>
      <c r="O42" s="43"/>
      <c r="P42" s="43"/>
      <c r="Q42" s="43"/>
    </row>
    <row r="43" spans="1:17">
      <c r="A43" s="380" t="s">
        <v>35</v>
      </c>
      <c r="B43" s="531">
        <f t="shared" ref="B43:K43" si="9">SUM(B37:B42)</f>
        <v>16174</v>
      </c>
      <c r="C43" s="531">
        <f t="shared" si="9"/>
        <v>7412</v>
      </c>
      <c r="D43" s="531">
        <f t="shared" si="9"/>
        <v>5206</v>
      </c>
      <c r="E43" s="531">
        <f t="shared" si="9"/>
        <v>271</v>
      </c>
      <c r="F43" s="531">
        <f t="shared" si="9"/>
        <v>823</v>
      </c>
      <c r="G43" s="531">
        <f t="shared" si="9"/>
        <v>683</v>
      </c>
      <c r="H43" s="531">
        <f t="shared" si="9"/>
        <v>380</v>
      </c>
      <c r="I43" s="531">
        <f t="shared" si="9"/>
        <v>848</v>
      </c>
      <c r="J43" s="531">
        <f t="shared" si="9"/>
        <v>290</v>
      </c>
      <c r="K43" s="531">
        <f t="shared" si="9"/>
        <v>261</v>
      </c>
      <c r="L43" s="532">
        <v>0</v>
      </c>
      <c r="M43" s="2"/>
    </row>
    <row r="44" spans="1:17" ht="14.25" customHeight="1">
      <c r="A44" s="228" t="s">
        <v>121</v>
      </c>
      <c r="B44" s="533">
        <f t="shared" ref="B44:B47" si="10">SUM(C44:L44)</f>
        <v>-175</v>
      </c>
      <c r="C44" s="523">
        <v>-108</v>
      </c>
      <c r="D44" s="523">
        <v>1</v>
      </c>
      <c r="E44" s="524">
        <v>0</v>
      </c>
      <c r="F44" s="523">
        <v>18</v>
      </c>
      <c r="G44" s="524">
        <v>-3</v>
      </c>
      <c r="H44" s="523" t="s">
        <v>34</v>
      </c>
      <c r="I44" s="524" t="s">
        <v>34</v>
      </c>
      <c r="J44" s="524" t="s">
        <v>34</v>
      </c>
      <c r="K44" s="523">
        <v>-83</v>
      </c>
      <c r="L44" s="524" t="s">
        <v>34</v>
      </c>
      <c r="M44" s="2"/>
    </row>
    <row r="45" spans="1:17" ht="14.25" customHeight="1">
      <c r="A45" s="228" t="s">
        <v>730</v>
      </c>
      <c r="B45" s="533">
        <f>SUM(C45:L45)</f>
        <v>-10838</v>
      </c>
      <c r="C45" s="523">
        <v>-4613</v>
      </c>
      <c r="D45" s="523">
        <v>-3314</v>
      </c>
      <c r="E45" s="523">
        <v>-276</v>
      </c>
      <c r="F45" s="523">
        <v>-1122</v>
      </c>
      <c r="G45" s="523">
        <v>-417</v>
      </c>
      <c r="H45" s="523">
        <v>-284</v>
      </c>
      <c r="I45" s="524">
        <v>-458</v>
      </c>
      <c r="J45" s="523">
        <v>-278</v>
      </c>
      <c r="K45" s="523">
        <v>-76</v>
      </c>
      <c r="L45" s="524" t="s">
        <v>34</v>
      </c>
      <c r="M45" s="2"/>
    </row>
    <row r="46" spans="1:17">
      <c r="A46" s="228" t="s">
        <v>122</v>
      </c>
      <c r="B46" s="533">
        <f t="shared" si="10"/>
        <v>-799</v>
      </c>
      <c r="C46" s="523">
        <v>-16</v>
      </c>
      <c r="D46" s="524">
        <v>0</v>
      </c>
      <c r="E46" s="524" t="s">
        <v>34</v>
      </c>
      <c r="F46" s="523">
        <v>-638</v>
      </c>
      <c r="G46" s="523">
        <v>-74</v>
      </c>
      <c r="H46" s="523" t="s">
        <v>34</v>
      </c>
      <c r="I46" s="524">
        <v>-36</v>
      </c>
      <c r="J46" s="524">
        <v>-34</v>
      </c>
      <c r="K46" s="523">
        <v>-1</v>
      </c>
      <c r="L46" s="524" t="s">
        <v>34</v>
      </c>
      <c r="M46" s="2"/>
    </row>
    <row r="47" spans="1:17" ht="14.4" thickBot="1">
      <c r="A47" s="378" t="s">
        <v>123</v>
      </c>
      <c r="B47" s="533">
        <f t="shared" si="10"/>
        <v>-487</v>
      </c>
      <c r="C47" s="526">
        <v>-405</v>
      </c>
      <c r="D47" s="526" t="s">
        <v>34</v>
      </c>
      <c r="E47" s="524">
        <v>11</v>
      </c>
      <c r="F47" s="526">
        <v>-28</v>
      </c>
      <c r="G47" s="528">
        <v>-55</v>
      </c>
      <c r="H47" s="526">
        <v>2</v>
      </c>
      <c r="I47" s="528" t="s">
        <v>34</v>
      </c>
      <c r="J47" s="526">
        <v>-10</v>
      </c>
      <c r="K47" s="526">
        <v>-2</v>
      </c>
      <c r="L47" s="528" t="s">
        <v>34</v>
      </c>
      <c r="M47" s="2"/>
    </row>
    <row r="48" spans="1:17">
      <c r="A48" s="381" t="s">
        <v>36</v>
      </c>
      <c r="B48" s="535">
        <f t="shared" ref="B48" si="11">SUM(B43:B47)</f>
        <v>3875</v>
      </c>
      <c r="C48" s="535">
        <f t="shared" ref="C48:K48" si="12">SUM(C43:C47)</f>
        <v>2270</v>
      </c>
      <c r="D48" s="535">
        <f t="shared" si="12"/>
        <v>1893</v>
      </c>
      <c r="E48" s="535">
        <f t="shared" si="12"/>
        <v>6</v>
      </c>
      <c r="F48" s="535">
        <f t="shared" si="12"/>
        <v>-947</v>
      </c>
      <c r="G48" s="535">
        <f t="shared" si="12"/>
        <v>134</v>
      </c>
      <c r="H48" s="535">
        <f t="shared" si="12"/>
        <v>98</v>
      </c>
      <c r="I48" s="535">
        <f t="shared" si="12"/>
        <v>354</v>
      </c>
      <c r="J48" s="535">
        <f t="shared" si="12"/>
        <v>-32</v>
      </c>
      <c r="K48" s="535">
        <f t="shared" si="12"/>
        <v>99</v>
      </c>
      <c r="L48" s="535" t="s">
        <v>34</v>
      </c>
    </row>
    <row r="49" spans="1:13" s="105" customFormat="1" ht="16.05" hidden="1" customHeight="1" outlineLevel="1">
      <c r="A49" s="301">
        <f>SUM(C49:K49)</f>
        <v>0.99999999999999989</v>
      </c>
      <c r="B49" s="105" t="s">
        <v>703</v>
      </c>
      <c r="C49" s="226">
        <f t="shared" ref="C49:K49" si="13">C37/$B$37</f>
        <v>0.39275108284683691</v>
      </c>
      <c r="D49" s="226">
        <f t="shared" si="13"/>
        <v>0.23435847662644319</v>
      </c>
      <c r="E49" s="226">
        <f t="shared" si="13"/>
        <v>2.7523866089148353E-2</v>
      </c>
      <c r="F49" s="226">
        <f t="shared" si="13"/>
        <v>0.13097014384841593</v>
      </c>
      <c r="G49" s="226">
        <f t="shared" si="13"/>
        <v>8.6004838405933565E-2</v>
      </c>
      <c r="H49" s="226">
        <f t="shared" si="13"/>
        <v>3.2478161985195056E-2</v>
      </c>
      <c r="I49" s="226">
        <f t="shared" si="13"/>
        <v>1.5485796236473469E-2</v>
      </c>
      <c r="J49" s="226">
        <f t="shared" si="13"/>
        <v>5.4019208761281162E-2</v>
      </c>
      <c r="K49" s="226">
        <f t="shared" si="13"/>
        <v>2.6408425200272343E-2</v>
      </c>
    </row>
    <row r="50" spans="1:13" s="296" customFormat="1" ht="12.6" hidden="1" customHeight="1" outlineLevel="1">
      <c r="A50" s="301">
        <f>SUM(C50:K50)</f>
        <v>1</v>
      </c>
      <c r="B50" s="299" t="s">
        <v>704</v>
      </c>
      <c r="C50" s="300">
        <f>C43/$B$43</f>
        <v>0.45826635340670213</v>
      </c>
      <c r="D50" s="300">
        <f t="shared" ref="D50:K50" si="14">D43/$B$43</f>
        <v>0.32187461357734637</v>
      </c>
      <c r="E50" s="300">
        <f t="shared" si="14"/>
        <v>1.6755286261901817E-2</v>
      </c>
      <c r="F50" s="300">
        <f t="shared" si="14"/>
        <v>5.0884135031532086E-2</v>
      </c>
      <c r="G50" s="300">
        <f t="shared" si="14"/>
        <v>4.2228267589959192E-2</v>
      </c>
      <c r="H50" s="300">
        <f t="shared" si="14"/>
        <v>2.3494497341412141E-2</v>
      </c>
      <c r="I50" s="300">
        <f t="shared" si="14"/>
        <v>5.2429825646098674E-2</v>
      </c>
      <c r="J50" s="300">
        <f t="shared" si="14"/>
        <v>1.7930011128972426E-2</v>
      </c>
      <c r="K50" s="300">
        <f t="shared" si="14"/>
        <v>1.6137010016075183E-2</v>
      </c>
    </row>
    <row r="51" spans="1:13" s="296" customFormat="1" ht="35.25" customHeight="1" collapsed="1">
      <c r="B51" s="299"/>
      <c r="C51" s="300"/>
      <c r="D51" s="300"/>
      <c r="E51" s="300"/>
      <c r="F51" s="300"/>
      <c r="G51" s="300"/>
      <c r="H51" s="300"/>
      <c r="I51" s="300"/>
      <c r="J51" s="300"/>
      <c r="K51" s="300"/>
      <c r="M51" s="301"/>
    </row>
    <row r="52" spans="1:13" ht="22.5" customHeight="1">
      <c r="A52" s="707"/>
      <c r="B52" s="707"/>
      <c r="C52" s="707"/>
      <c r="D52" s="707"/>
      <c r="E52" s="707"/>
      <c r="F52" s="230">
        <f t="shared" ref="F52:K52" si="15">F43/$B$43</f>
        <v>5.0884135031532086E-2</v>
      </c>
      <c r="G52" s="230">
        <f t="shared" si="15"/>
        <v>4.2228267589959192E-2</v>
      </c>
      <c r="H52" s="230">
        <f t="shared" si="15"/>
        <v>2.3494497341412141E-2</v>
      </c>
      <c r="I52" s="230">
        <f t="shared" si="15"/>
        <v>5.2429825646098674E-2</v>
      </c>
      <c r="J52" s="230">
        <f t="shared" si="15"/>
        <v>1.7930011128972426E-2</v>
      </c>
      <c r="K52" s="230">
        <f t="shared" si="15"/>
        <v>1.6137010016075183E-2</v>
      </c>
      <c r="L52" s="231"/>
      <c r="M52" s="232">
        <f>SUM(C52:K52)</f>
        <v>0.20310374675404971</v>
      </c>
    </row>
    <row r="53" spans="1:13" ht="15.6">
      <c r="A53" s="338" t="s">
        <v>795</v>
      </c>
      <c r="B53" s="382"/>
      <c r="C53" s="382"/>
      <c r="D53" s="382"/>
      <c r="E53" s="382"/>
      <c r="F53" s="45"/>
      <c r="G53" s="45"/>
      <c r="H53" s="45"/>
      <c r="I53" s="45"/>
      <c r="J53" s="45"/>
      <c r="K53" s="45"/>
    </row>
    <row r="54" spans="1:13" ht="14.4">
      <c r="A54" s="22"/>
    </row>
    <row r="55" spans="1:13" ht="14.4">
      <c r="A55" s="26"/>
    </row>
  </sheetData>
  <mergeCells count="5">
    <mergeCell ref="A1:N3"/>
    <mergeCell ref="I5:J6"/>
    <mergeCell ref="A11:K11"/>
    <mergeCell ref="A32:M32"/>
    <mergeCell ref="A52:E52"/>
  </mergeCells>
  <pageMargins left="0.70866141732283472" right="0.70866141732283472" top="0.74803149606299213" bottom="0.74803149606299213" header="0.31496062992125984" footer="0.31496062992125984"/>
  <pageSetup paperSize="9" scale="3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S57"/>
  <sheetViews>
    <sheetView showGridLines="0" zoomScale="73" zoomScaleNormal="115" workbookViewId="0">
      <selection activeCell="A23" sqref="A23"/>
    </sheetView>
  </sheetViews>
  <sheetFormatPr baseColWidth="10" defaultColWidth="11.44140625" defaultRowHeight="13.8"/>
  <cols>
    <col min="1" max="1" width="83.77734375" style="7" customWidth="1"/>
    <col min="2" max="3" width="11.44140625" style="1"/>
    <col min="4" max="4" width="11.44140625" style="2"/>
    <col min="5" max="6" width="14.44140625" style="2" bestFit="1" customWidth="1"/>
    <col min="7" max="9" width="11.44140625" style="2"/>
    <col min="10" max="10" width="12.21875" style="2" bestFit="1" customWidth="1"/>
    <col min="11" max="11" width="13.5546875" style="2" customWidth="1"/>
    <col min="12" max="16384" width="11.44140625" style="2"/>
  </cols>
  <sheetData>
    <row r="1" spans="1:19" ht="15" customHeight="1">
      <c r="A1" s="692" t="s">
        <v>608</v>
      </c>
      <c r="B1" s="692"/>
      <c r="C1" s="692"/>
      <c r="D1" s="692"/>
      <c r="E1" s="692"/>
      <c r="F1" s="692"/>
      <c r="G1" s="692"/>
      <c r="H1" s="692"/>
      <c r="I1" s="692"/>
      <c r="J1" s="692"/>
      <c r="K1" s="692"/>
      <c r="L1" s="692"/>
      <c r="M1" s="692"/>
    </row>
    <row r="2" spans="1:19" ht="15" customHeight="1">
      <c r="A2" s="692"/>
      <c r="B2" s="692"/>
      <c r="C2" s="692"/>
      <c r="D2" s="692"/>
      <c r="E2" s="692"/>
      <c r="F2" s="692"/>
      <c r="G2" s="692"/>
      <c r="H2" s="692"/>
      <c r="I2" s="692"/>
      <c r="J2" s="692"/>
      <c r="K2" s="692"/>
      <c r="L2" s="692"/>
      <c r="M2" s="692"/>
    </row>
    <row r="3" spans="1:19" ht="55.05" customHeight="1">
      <c r="A3" s="692"/>
      <c r="B3" s="692"/>
      <c r="C3" s="692"/>
      <c r="D3" s="692"/>
      <c r="E3" s="692"/>
      <c r="F3" s="692"/>
      <c r="G3" s="692"/>
      <c r="H3" s="692"/>
      <c r="I3" s="692"/>
      <c r="J3" s="692"/>
      <c r="K3" s="692"/>
      <c r="L3" s="692"/>
      <c r="M3" s="692"/>
      <c r="O3" s="35"/>
    </row>
    <row r="4" spans="1:19" ht="15.75" customHeight="1">
      <c r="F4" s="3"/>
    </row>
    <row r="5" spans="1:19" ht="18" customHeight="1" thickBot="1">
      <c r="A5" s="383" t="s">
        <v>112</v>
      </c>
      <c r="B5" s="384">
        <v>2020</v>
      </c>
      <c r="C5" s="384">
        <v>2021</v>
      </c>
      <c r="E5" s="383" t="s">
        <v>112</v>
      </c>
      <c r="F5" s="3"/>
    </row>
    <row r="6" spans="1:19">
      <c r="A6" s="385" t="s">
        <v>124</v>
      </c>
      <c r="B6" s="536">
        <v>69031</v>
      </c>
      <c r="C6" s="536">
        <v>84461</v>
      </c>
    </row>
    <row r="7" spans="1:19">
      <c r="A7" s="386" t="s">
        <v>125</v>
      </c>
      <c r="B7" s="537">
        <v>-32425</v>
      </c>
      <c r="C7" s="537">
        <v>-44299</v>
      </c>
      <c r="E7" s="708" t="s">
        <v>35</v>
      </c>
      <c r="F7" s="708"/>
      <c r="G7" s="708"/>
      <c r="H7" s="708"/>
      <c r="J7" s="709" t="s">
        <v>36</v>
      </c>
      <c r="K7" s="709"/>
      <c r="L7" s="709"/>
      <c r="M7" s="709"/>
      <c r="P7" s="35"/>
      <c r="Q7" s="35"/>
      <c r="R7" s="35"/>
      <c r="S7" s="35"/>
    </row>
    <row r="8" spans="1:19">
      <c r="A8" s="386" t="s">
        <v>117</v>
      </c>
      <c r="B8" s="537">
        <v>-8461</v>
      </c>
      <c r="C8" s="537">
        <v>-8595</v>
      </c>
      <c r="E8" s="708"/>
      <c r="F8" s="708"/>
      <c r="G8" s="708"/>
      <c r="H8" s="708"/>
      <c r="J8" s="709"/>
      <c r="K8" s="709"/>
      <c r="L8" s="709"/>
      <c r="M8" s="709"/>
      <c r="P8" s="35"/>
      <c r="Q8" s="35"/>
      <c r="R8" s="35"/>
      <c r="S8" s="35"/>
    </row>
    <row r="9" spans="1:19">
      <c r="A9" s="386" t="s">
        <v>118</v>
      </c>
      <c r="B9" s="537">
        <v>-13957</v>
      </c>
      <c r="C9" s="537">
        <v>-14494</v>
      </c>
      <c r="E9" s="708"/>
      <c r="F9" s="708"/>
      <c r="G9" s="708"/>
      <c r="H9" s="708"/>
      <c r="J9" s="709"/>
      <c r="K9" s="709"/>
      <c r="L9" s="709"/>
      <c r="M9" s="709"/>
      <c r="P9" s="35"/>
      <c r="Q9" s="35"/>
      <c r="R9" s="35"/>
      <c r="S9" s="35"/>
    </row>
    <row r="10" spans="1:19">
      <c r="A10" s="386" t="s">
        <v>119</v>
      </c>
      <c r="B10" s="537">
        <v>-3797</v>
      </c>
      <c r="C10" s="537">
        <v>-3330</v>
      </c>
      <c r="P10" s="35"/>
      <c r="Q10" s="35"/>
      <c r="R10" s="35"/>
      <c r="S10" s="35"/>
    </row>
    <row r="11" spans="1:19" ht="18.75" customHeight="1">
      <c r="A11" s="387" t="s">
        <v>24</v>
      </c>
      <c r="B11" s="538">
        <v>5783</v>
      </c>
      <c r="C11" s="538">
        <v>4262</v>
      </c>
      <c r="E11" s="351">
        <f>B5</f>
        <v>2020</v>
      </c>
      <c r="F11" s="351">
        <f>C5</f>
        <v>2021</v>
      </c>
      <c r="G11" s="710">
        <f>(F12-E12)/ABS(E12)</f>
        <v>0.11320638061085693</v>
      </c>
      <c r="H11" s="710"/>
      <c r="J11" s="352">
        <f>B5</f>
        <v>2020</v>
      </c>
      <c r="K11" s="352">
        <f>C5</f>
        <v>2021</v>
      </c>
      <c r="L11" s="711">
        <f>(K12-J12)/ABS(J12)</f>
        <v>0.34838709677419355</v>
      </c>
      <c r="M11" s="711"/>
      <c r="P11" s="35"/>
      <c r="Q11" s="32"/>
      <c r="R11" s="35"/>
      <c r="S11" s="35"/>
    </row>
    <row r="12" spans="1:19" ht="14.25" customHeight="1">
      <c r="A12" s="233" t="s">
        <v>126</v>
      </c>
      <c r="B12" s="539">
        <f>SUM(B6:B11)</f>
        <v>16174</v>
      </c>
      <c r="C12" s="539">
        <f>SUM(C6:C11)</f>
        <v>18005</v>
      </c>
      <c r="E12" s="712">
        <f>B12</f>
        <v>16174</v>
      </c>
      <c r="F12" s="712">
        <f>C12</f>
        <v>18005</v>
      </c>
      <c r="G12" s="710"/>
      <c r="H12" s="710"/>
      <c r="J12" s="713">
        <f>B17</f>
        <v>3875</v>
      </c>
      <c r="K12" s="713">
        <f>C17</f>
        <v>5225</v>
      </c>
      <c r="L12" s="711"/>
      <c r="M12" s="711"/>
      <c r="P12" s="35"/>
      <c r="Q12" s="32"/>
      <c r="R12" s="35"/>
      <c r="S12" s="35"/>
    </row>
    <row r="13" spans="1:19">
      <c r="A13" s="388" t="s">
        <v>129</v>
      </c>
      <c r="B13" s="537">
        <v>-175</v>
      </c>
      <c r="C13" s="537">
        <v>-215</v>
      </c>
      <c r="E13" s="712"/>
      <c r="F13" s="712"/>
      <c r="G13" s="710"/>
      <c r="H13" s="710"/>
      <c r="J13" s="713"/>
      <c r="K13" s="713"/>
      <c r="L13" s="711"/>
      <c r="M13" s="711"/>
      <c r="P13" s="35"/>
      <c r="Q13" s="32"/>
      <c r="R13" s="35"/>
      <c r="S13" s="35"/>
    </row>
    <row r="14" spans="1:19">
      <c r="A14" s="388" t="s">
        <v>730</v>
      </c>
      <c r="B14" s="537">
        <v>-10838</v>
      </c>
      <c r="C14" s="537">
        <v>-10789</v>
      </c>
      <c r="P14" s="35"/>
      <c r="Q14" s="32"/>
      <c r="R14" s="35"/>
      <c r="S14" s="35"/>
    </row>
    <row r="15" spans="1:19">
      <c r="A15" s="388" t="s">
        <v>130</v>
      </c>
      <c r="B15" s="537">
        <v>-799</v>
      </c>
      <c r="C15" s="537">
        <v>-653</v>
      </c>
      <c r="E15" s="708" t="s">
        <v>127</v>
      </c>
      <c r="F15" s="708"/>
      <c r="G15" s="708"/>
      <c r="H15" s="708"/>
      <c r="J15" s="714" t="s">
        <v>609</v>
      </c>
      <c r="K15" s="714"/>
      <c r="L15" s="714"/>
      <c r="M15" s="714"/>
      <c r="P15" s="35"/>
      <c r="Q15" s="32"/>
      <c r="R15" s="35"/>
      <c r="S15" s="35"/>
    </row>
    <row r="16" spans="1:19">
      <c r="A16" s="389" t="s">
        <v>123</v>
      </c>
      <c r="B16" s="540">
        <v>-487</v>
      </c>
      <c r="C16" s="540">
        <v>-1123</v>
      </c>
      <c r="E16" s="708"/>
      <c r="F16" s="708"/>
      <c r="G16" s="708"/>
      <c r="H16" s="708"/>
      <c r="J16" s="714"/>
      <c r="K16" s="714"/>
      <c r="L16" s="714"/>
      <c r="M16" s="714"/>
      <c r="P16" s="35"/>
      <c r="Q16" s="36"/>
      <c r="R16" s="35"/>
      <c r="S16" s="35"/>
    </row>
    <row r="17" spans="1:19">
      <c r="A17" s="234" t="s">
        <v>131</v>
      </c>
      <c r="B17" s="541">
        <f>SUM(B12:B16)</f>
        <v>3875</v>
      </c>
      <c r="C17" s="541">
        <f>SUM(C12:C16)</f>
        <v>5225</v>
      </c>
      <c r="E17" s="708"/>
      <c r="F17" s="708"/>
      <c r="G17" s="708"/>
      <c r="H17" s="708"/>
      <c r="J17" s="714"/>
      <c r="K17" s="714"/>
      <c r="L17" s="714"/>
      <c r="M17" s="714"/>
      <c r="P17" s="35"/>
      <c r="Q17" s="32"/>
      <c r="R17" s="35"/>
      <c r="S17" s="35"/>
    </row>
    <row r="18" spans="1:19">
      <c r="A18" s="388" t="s">
        <v>132</v>
      </c>
      <c r="B18" s="537">
        <v>-1610</v>
      </c>
      <c r="C18" s="537">
        <v>-1459</v>
      </c>
      <c r="P18" s="35"/>
      <c r="Q18" s="32"/>
      <c r="R18" s="35"/>
      <c r="S18" s="35"/>
    </row>
    <row r="19" spans="1:19" ht="15.6" customHeight="1">
      <c r="A19" s="388" t="s">
        <v>133</v>
      </c>
      <c r="B19" s="537">
        <v>-3733</v>
      </c>
      <c r="C19" s="537">
        <v>-2670</v>
      </c>
      <c r="E19" s="351">
        <f>B5</f>
        <v>2020</v>
      </c>
      <c r="F19" s="351">
        <f>C5</f>
        <v>2021</v>
      </c>
      <c r="G19" s="715" t="s">
        <v>815</v>
      </c>
      <c r="H19" s="715"/>
      <c r="J19" s="352">
        <f>B5</f>
        <v>2020</v>
      </c>
      <c r="K19" s="352">
        <f>C5</f>
        <v>2021</v>
      </c>
      <c r="L19" s="711" t="s">
        <v>975</v>
      </c>
      <c r="M19" s="711"/>
      <c r="P19" s="35"/>
      <c r="Q19" s="32"/>
      <c r="R19" s="35"/>
      <c r="S19" s="35"/>
    </row>
    <row r="20" spans="1:19" ht="13.8" customHeight="1">
      <c r="A20" s="387" t="s">
        <v>134</v>
      </c>
      <c r="B20" s="538">
        <v>2761</v>
      </c>
      <c r="C20" s="538">
        <v>4489</v>
      </c>
      <c r="E20" s="712">
        <f>B21</f>
        <v>-2582</v>
      </c>
      <c r="F20" s="712">
        <f>C21</f>
        <v>360</v>
      </c>
      <c r="G20" s="715"/>
      <c r="H20" s="715"/>
      <c r="J20" s="713">
        <f>B22</f>
        <v>1293</v>
      </c>
      <c r="K20" s="713">
        <f>C22</f>
        <v>5585</v>
      </c>
      <c r="L20" s="711"/>
      <c r="M20" s="711"/>
      <c r="P20" s="35"/>
      <c r="Q20" s="32"/>
      <c r="R20" s="35"/>
      <c r="S20" s="35"/>
    </row>
    <row r="21" spans="1:19" ht="14.25" customHeight="1">
      <c r="A21" s="235" t="s">
        <v>135</v>
      </c>
      <c r="B21" s="542">
        <f>SUM(B18:B20)</f>
        <v>-2582</v>
      </c>
      <c r="C21" s="542">
        <f>SUM(C18:C20)</f>
        <v>360</v>
      </c>
      <c r="E21" s="712"/>
      <c r="F21" s="712"/>
      <c r="G21" s="716"/>
      <c r="H21" s="716"/>
      <c r="J21" s="713"/>
      <c r="K21" s="713"/>
      <c r="L21" s="711"/>
      <c r="M21" s="711"/>
      <c r="P21" s="35"/>
      <c r="Q21" s="32"/>
      <c r="R21" s="35"/>
      <c r="S21" s="35"/>
    </row>
    <row r="22" spans="1:19" ht="14.25" customHeight="1">
      <c r="A22" s="236" t="s">
        <v>136</v>
      </c>
      <c r="B22" s="541">
        <f>B17+B21</f>
        <v>1293</v>
      </c>
      <c r="C22" s="541">
        <f>C17+C21</f>
        <v>5585</v>
      </c>
      <c r="P22" s="35"/>
      <c r="Q22" s="36"/>
      <c r="R22" s="35"/>
      <c r="S22" s="35"/>
    </row>
    <row r="23" spans="1:19">
      <c r="A23" s="386" t="s">
        <v>137</v>
      </c>
      <c r="B23" s="537">
        <v>-945</v>
      </c>
      <c r="C23" s="537">
        <v>-1400</v>
      </c>
      <c r="F23" s="2" t="s">
        <v>25</v>
      </c>
      <c r="P23" s="35"/>
      <c r="Q23" s="32"/>
      <c r="R23" s="35"/>
      <c r="S23" s="35"/>
    </row>
    <row r="24" spans="1:19" ht="13.5" customHeight="1">
      <c r="A24" s="386" t="s">
        <v>138</v>
      </c>
      <c r="B24" s="537">
        <v>425</v>
      </c>
      <c r="C24" s="537">
        <v>644</v>
      </c>
      <c r="E24" s="717" t="s">
        <v>973</v>
      </c>
      <c r="F24" s="717"/>
      <c r="G24" s="717"/>
      <c r="H24" s="717"/>
      <c r="J24" s="709" t="s">
        <v>128</v>
      </c>
      <c r="K24" s="709"/>
      <c r="L24" s="709"/>
      <c r="M24" s="709"/>
      <c r="P24" s="35"/>
      <c r="Q24" s="32"/>
      <c r="R24" s="35"/>
      <c r="S24" s="35"/>
    </row>
    <row r="25" spans="1:19" ht="13.5" customHeight="1" thickBot="1">
      <c r="A25" s="390" t="s">
        <v>589</v>
      </c>
      <c r="B25" s="543">
        <v>-158</v>
      </c>
      <c r="C25" s="543">
        <v>-1</v>
      </c>
      <c r="E25" s="717"/>
      <c r="F25" s="717"/>
      <c r="G25" s="717"/>
      <c r="H25" s="717"/>
      <c r="J25" s="709"/>
      <c r="K25" s="709"/>
      <c r="L25" s="709"/>
      <c r="M25" s="709"/>
      <c r="P25" s="35"/>
      <c r="Q25" s="32"/>
      <c r="R25" s="35"/>
      <c r="S25" s="35"/>
    </row>
    <row r="26" spans="1:19">
      <c r="A26" s="237" t="s">
        <v>731</v>
      </c>
      <c r="B26" s="544">
        <f>SUM(B22:B25)</f>
        <v>615</v>
      </c>
      <c r="C26" s="544">
        <f>SUM(C22:C25)</f>
        <v>4828</v>
      </c>
      <c r="D26" s="39"/>
      <c r="E26" s="717"/>
      <c r="F26" s="717"/>
      <c r="G26" s="717"/>
      <c r="H26" s="717"/>
      <c r="J26" s="709"/>
      <c r="K26" s="709"/>
      <c r="L26" s="709"/>
      <c r="M26" s="709"/>
      <c r="P26" s="35"/>
      <c r="Q26" s="32"/>
      <c r="R26" s="35"/>
      <c r="S26" s="35"/>
    </row>
    <row r="27" spans="1:19">
      <c r="A27" s="238" t="s">
        <v>139</v>
      </c>
      <c r="B27" s="545">
        <v>650</v>
      </c>
      <c r="C27" s="545">
        <v>5113</v>
      </c>
      <c r="E27" s="717"/>
      <c r="F27" s="717"/>
      <c r="G27" s="717"/>
      <c r="H27" s="717"/>
      <c r="J27" s="709"/>
      <c r="K27" s="709"/>
      <c r="L27" s="709"/>
      <c r="M27" s="709"/>
      <c r="P27" s="35"/>
      <c r="Q27" s="36"/>
      <c r="R27" s="35"/>
      <c r="S27" s="35"/>
    </row>
    <row r="28" spans="1:19">
      <c r="A28" s="386" t="s">
        <v>140</v>
      </c>
      <c r="B28" s="537">
        <v>-35</v>
      </c>
      <c r="C28" s="537">
        <v>-285</v>
      </c>
      <c r="P28" s="35"/>
      <c r="Q28" s="36"/>
      <c r="R28" s="35"/>
      <c r="S28" s="35"/>
    </row>
    <row r="29" spans="1:19" ht="16.2" thickBot="1">
      <c r="A29" s="239"/>
      <c r="B29" s="546"/>
      <c r="C29" s="505"/>
      <c r="E29" s="351">
        <f>B5</f>
        <v>2020</v>
      </c>
      <c r="F29" s="351">
        <f>C5</f>
        <v>2021</v>
      </c>
      <c r="G29" s="710">
        <f>(F30-E30)/E30</f>
        <v>1.3956323006602336</v>
      </c>
      <c r="H29" s="710"/>
      <c r="J29" s="352">
        <f>B5</f>
        <v>2020</v>
      </c>
      <c r="K29" s="352">
        <f>C5</f>
        <v>2021</v>
      </c>
      <c r="L29" s="711" t="s">
        <v>974</v>
      </c>
      <c r="M29" s="711"/>
      <c r="P29" s="35"/>
      <c r="Q29" s="35"/>
      <c r="R29" s="35"/>
    </row>
    <row r="30" spans="1:19" ht="13.8" customHeight="1">
      <c r="A30" s="234" t="s">
        <v>141</v>
      </c>
      <c r="B30" s="506"/>
      <c r="C30" s="506"/>
      <c r="E30" s="712">
        <f>B33</f>
        <v>1969</v>
      </c>
      <c r="F30" s="712">
        <f>C33</f>
        <v>4717</v>
      </c>
      <c r="G30" s="710"/>
      <c r="H30" s="710"/>
      <c r="J30" s="713">
        <f>B27</f>
        <v>650</v>
      </c>
      <c r="K30" s="713">
        <f>C27</f>
        <v>5113</v>
      </c>
      <c r="L30" s="711"/>
      <c r="M30" s="711"/>
      <c r="P30" s="35"/>
      <c r="Q30" s="35"/>
      <c r="R30" s="35"/>
    </row>
    <row r="31" spans="1:19" ht="13.8" customHeight="1">
      <c r="A31" s="392" t="s">
        <v>610</v>
      </c>
      <c r="B31" s="547">
        <v>0.05</v>
      </c>
      <c r="C31" s="577">
        <v>1.46</v>
      </c>
      <c r="E31" s="712"/>
      <c r="F31" s="712"/>
      <c r="G31" s="710"/>
      <c r="H31" s="710"/>
      <c r="J31" s="713"/>
      <c r="K31" s="713"/>
      <c r="L31" s="711"/>
      <c r="M31" s="711"/>
      <c r="P31" s="35"/>
      <c r="Q31" s="35"/>
      <c r="R31" s="35"/>
    </row>
    <row r="32" spans="1:19">
      <c r="A32" s="23"/>
      <c r="B32" s="578"/>
      <c r="C32" s="579"/>
      <c r="E32" s="240"/>
      <c r="P32" s="35"/>
      <c r="Q32" s="35"/>
      <c r="R32" s="35"/>
    </row>
    <row r="33" spans="1:19">
      <c r="A33" s="501" t="s">
        <v>817</v>
      </c>
      <c r="B33" s="545">
        <v>1969</v>
      </c>
      <c r="C33" s="545">
        <v>4717</v>
      </c>
      <c r="E33" s="240"/>
    </row>
    <row r="34" spans="1:19" ht="14.4">
      <c r="A34" s="391"/>
      <c r="B34" s="38"/>
      <c r="C34" s="38"/>
      <c r="D34" s="25"/>
      <c r="P34" s="35"/>
      <c r="Q34" s="33"/>
      <c r="R34" s="35"/>
      <c r="S34" s="35"/>
    </row>
    <row r="35" spans="1:19" ht="14.4">
      <c r="A35" s="391" t="s">
        <v>786</v>
      </c>
      <c r="P35" s="35"/>
      <c r="Q35" s="241"/>
      <c r="R35" s="35"/>
      <c r="S35" s="35"/>
    </row>
    <row r="36" spans="1:19" ht="13.8" customHeight="1">
      <c r="A36" s="391" t="s">
        <v>816</v>
      </c>
      <c r="P36" s="35"/>
      <c r="Q36" s="35"/>
      <c r="R36" s="35"/>
      <c r="S36" s="35"/>
    </row>
    <row r="37" spans="1:19" ht="13.8" customHeight="1">
      <c r="P37" s="35"/>
      <c r="Q37" s="35"/>
      <c r="R37" s="35"/>
      <c r="S37" s="35"/>
    </row>
    <row r="38" spans="1:19">
      <c r="P38" s="35"/>
      <c r="Q38" s="35"/>
      <c r="R38" s="35"/>
      <c r="S38" s="35"/>
    </row>
    <row r="39" spans="1:19">
      <c r="P39" s="35"/>
      <c r="Q39" s="35"/>
      <c r="R39" s="35"/>
      <c r="S39" s="35"/>
    </row>
    <row r="40" spans="1:19">
      <c r="P40" s="35"/>
      <c r="Q40" s="35"/>
      <c r="R40" s="35"/>
      <c r="S40" s="35"/>
    </row>
    <row r="41" spans="1:19">
      <c r="A41" s="12"/>
      <c r="P41" s="35"/>
      <c r="Q41" s="35"/>
      <c r="R41" s="35"/>
      <c r="S41" s="35"/>
    </row>
    <row r="57" spans="1:1" ht="17.399999999999999">
      <c r="A57" s="10"/>
    </row>
  </sheetData>
  <mergeCells count="26">
    <mergeCell ref="E24:H27"/>
    <mergeCell ref="J24:M27"/>
    <mergeCell ref="G29:H31"/>
    <mergeCell ref="L29:M31"/>
    <mergeCell ref="E30:E31"/>
    <mergeCell ref="F30:F31"/>
    <mergeCell ref="J30:J31"/>
    <mergeCell ref="K30:K31"/>
    <mergeCell ref="E15:H17"/>
    <mergeCell ref="J15:M17"/>
    <mergeCell ref="G19:H20"/>
    <mergeCell ref="L19:M21"/>
    <mergeCell ref="E20:E21"/>
    <mergeCell ref="F20:F21"/>
    <mergeCell ref="J20:J21"/>
    <mergeCell ref="K20:K21"/>
    <mergeCell ref="G21:H21"/>
    <mergeCell ref="A1:M3"/>
    <mergeCell ref="E7:H9"/>
    <mergeCell ref="J7:M9"/>
    <mergeCell ref="G11:H13"/>
    <mergeCell ref="L11:M13"/>
    <mergeCell ref="E12:E13"/>
    <mergeCell ref="F12:F13"/>
    <mergeCell ref="J12:J13"/>
    <mergeCell ref="K12:K13"/>
  </mergeCells>
  <pageMargins left="0.70866141732283472" right="0.70866141732283472" top="0.74803149606299213" bottom="0.74803149606299213" header="0.31496062992125984" footer="0.31496062992125984"/>
  <pageSetup paperSize="9"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67"/>
  <sheetViews>
    <sheetView showGridLines="0" zoomScale="90" zoomScaleNormal="90" workbookViewId="0">
      <selection activeCell="F45" sqref="F45"/>
    </sheetView>
  </sheetViews>
  <sheetFormatPr baseColWidth="10" defaultColWidth="11.44140625" defaultRowHeight="13.8"/>
  <cols>
    <col min="1" max="1" width="64.21875" style="7" customWidth="1"/>
    <col min="2" max="3" width="15.5546875" style="1" customWidth="1"/>
    <col min="4" max="5" width="11.44140625" style="2"/>
    <col min="6" max="6" width="35.5546875" style="2" bestFit="1" customWidth="1"/>
    <col min="7" max="7" width="18.5546875" style="2" bestFit="1" customWidth="1"/>
    <col min="8" max="16384" width="11.44140625" style="2"/>
  </cols>
  <sheetData>
    <row r="1" spans="1:10" ht="15" customHeight="1">
      <c r="A1" s="692" t="s">
        <v>818</v>
      </c>
      <c r="B1" s="692"/>
      <c r="C1" s="692"/>
      <c r="D1" s="692"/>
      <c r="E1" s="692"/>
      <c r="F1" s="692"/>
      <c r="G1" s="5"/>
      <c r="H1" s="5"/>
      <c r="I1" s="6"/>
      <c r="J1" s="6"/>
    </row>
    <row r="2" spans="1:10" ht="15" customHeight="1">
      <c r="A2" s="692"/>
      <c r="B2" s="692"/>
      <c r="C2" s="692"/>
      <c r="D2" s="692"/>
      <c r="E2" s="692"/>
      <c r="F2" s="692"/>
      <c r="G2" s="5"/>
      <c r="H2" s="5"/>
      <c r="I2" s="6"/>
      <c r="J2" s="6"/>
    </row>
    <row r="3" spans="1:10" ht="55.05" customHeight="1">
      <c r="A3" s="692"/>
      <c r="B3" s="692"/>
      <c r="C3" s="692"/>
      <c r="D3" s="692"/>
      <c r="E3" s="692"/>
      <c r="F3" s="692"/>
      <c r="G3" s="5"/>
      <c r="H3" s="5"/>
      <c r="I3" s="6"/>
      <c r="J3" s="6"/>
    </row>
    <row r="4" spans="1:10" ht="15" customHeight="1">
      <c r="D4" s="6"/>
      <c r="E4" s="6"/>
      <c r="F4" s="6"/>
      <c r="G4" s="6"/>
      <c r="H4" s="6"/>
      <c r="I4" s="6"/>
      <c r="J4" s="6"/>
    </row>
    <row r="5" spans="1:10" ht="15" customHeight="1">
      <c r="A5" s="40" t="s">
        <v>142</v>
      </c>
      <c r="D5" s="6"/>
      <c r="E5" s="6"/>
      <c r="F5" s="6"/>
      <c r="G5" s="6"/>
      <c r="H5" s="6"/>
      <c r="I5" s="6"/>
      <c r="J5" s="6"/>
    </row>
    <row r="6" spans="1:10">
      <c r="D6" s="6"/>
      <c r="E6" s="6"/>
      <c r="F6" s="6"/>
      <c r="G6" s="6"/>
      <c r="H6" s="6"/>
      <c r="I6" s="6"/>
      <c r="J6" s="6"/>
    </row>
    <row r="7" spans="1:10" ht="14.4" thickBot="1">
      <c r="A7" s="393" t="s">
        <v>611</v>
      </c>
      <c r="B7" s="242">
        <v>44196</v>
      </c>
      <c r="C7" s="242">
        <v>44561</v>
      </c>
      <c r="H7" s="8"/>
    </row>
    <row r="8" spans="1:10">
      <c r="A8" s="394" t="s">
        <v>3</v>
      </c>
      <c r="B8" s="400">
        <v>10265</v>
      </c>
      <c r="C8" s="400">
        <v>10945</v>
      </c>
      <c r="F8" s="65"/>
      <c r="G8" s="9"/>
      <c r="H8" s="9"/>
    </row>
    <row r="9" spans="1:10">
      <c r="A9" s="244" t="s">
        <v>167</v>
      </c>
      <c r="B9" s="402">
        <v>9583</v>
      </c>
      <c r="C9" s="402">
        <v>10221</v>
      </c>
      <c r="G9" s="9"/>
      <c r="H9" s="9"/>
    </row>
    <row r="10" spans="1:10" ht="26.4">
      <c r="A10" s="244" t="s">
        <v>732</v>
      </c>
      <c r="B10" s="403">
        <v>92600</v>
      </c>
      <c r="C10" s="403">
        <v>98237</v>
      </c>
      <c r="G10" s="9"/>
      <c r="H10" s="9"/>
    </row>
    <row r="11" spans="1:10" ht="26.4">
      <c r="A11" s="244" t="s">
        <v>168</v>
      </c>
      <c r="B11" s="403">
        <v>60352</v>
      </c>
      <c r="C11" s="403">
        <v>62132</v>
      </c>
      <c r="G11" s="9"/>
      <c r="H11" s="9"/>
    </row>
    <row r="12" spans="1:10" ht="26.4">
      <c r="A12" s="244" t="s">
        <v>169</v>
      </c>
      <c r="B12" s="403">
        <v>6858</v>
      </c>
      <c r="C12" s="403">
        <v>6881</v>
      </c>
      <c r="G12" s="244"/>
      <c r="H12" s="9"/>
    </row>
    <row r="13" spans="1:10">
      <c r="A13" s="244" t="s">
        <v>170</v>
      </c>
      <c r="B13" s="402">
        <v>6794</v>
      </c>
      <c r="C13" s="402">
        <v>8084</v>
      </c>
      <c r="G13" s="9"/>
      <c r="H13" s="9"/>
    </row>
    <row r="14" spans="1:10">
      <c r="A14" s="244" t="s">
        <v>171</v>
      </c>
      <c r="B14" s="402">
        <v>47615</v>
      </c>
      <c r="C14" s="402">
        <v>55609</v>
      </c>
      <c r="G14" s="9"/>
      <c r="H14" s="9"/>
    </row>
    <row r="15" spans="1:10">
      <c r="A15" s="244" t="s">
        <v>172</v>
      </c>
      <c r="B15" s="402">
        <v>2015</v>
      </c>
      <c r="C15" s="402">
        <v>2092</v>
      </c>
      <c r="G15" s="9"/>
      <c r="H15" s="9"/>
    </row>
    <row r="16" spans="1:10">
      <c r="A16" s="395" t="s">
        <v>173</v>
      </c>
      <c r="B16" s="405">
        <v>1150</v>
      </c>
      <c r="C16" s="405">
        <v>1667</v>
      </c>
      <c r="G16" s="9"/>
      <c r="H16" s="9"/>
    </row>
    <row r="17" spans="1:8" ht="14.4" thickBot="1">
      <c r="A17" s="245" t="s">
        <v>174</v>
      </c>
      <c r="B17" s="489">
        <f>SUM(B8:B16)</f>
        <v>237232</v>
      </c>
      <c r="C17" s="581">
        <f>SUM(C8:C16)</f>
        <v>255868</v>
      </c>
      <c r="E17" s="247"/>
      <c r="G17" s="9"/>
      <c r="H17" s="9"/>
    </row>
    <row r="18" spans="1:8">
      <c r="A18" s="396" t="s">
        <v>175</v>
      </c>
      <c r="B18" s="406">
        <v>14738</v>
      </c>
      <c r="C18" s="406">
        <v>16197</v>
      </c>
    </row>
    <row r="19" spans="1:8">
      <c r="A19" s="397" t="s">
        <v>176</v>
      </c>
      <c r="B19" s="402">
        <v>14521</v>
      </c>
      <c r="C19" s="402">
        <v>22235</v>
      </c>
    </row>
    <row r="20" spans="1:8">
      <c r="A20" s="397" t="s">
        <v>177</v>
      </c>
      <c r="B20" s="402">
        <v>23532</v>
      </c>
      <c r="C20" s="402">
        <v>39937</v>
      </c>
    </row>
    <row r="21" spans="1:8">
      <c r="A21" s="397" t="s">
        <v>178</v>
      </c>
      <c r="B21" s="402">
        <v>384</v>
      </c>
      <c r="C21" s="402">
        <v>544</v>
      </c>
    </row>
    <row r="22" spans="1:8">
      <c r="A22" s="397" t="s">
        <v>179</v>
      </c>
      <c r="B22" s="402">
        <v>6918</v>
      </c>
      <c r="C22" s="402">
        <v>16197</v>
      </c>
      <c r="F22" s="35"/>
    </row>
    <row r="23" spans="1:8">
      <c r="A23" s="398" t="s">
        <v>180</v>
      </c>
      <c r="B23" s="405">
        <v>6270</v>
      </c>
      <c r="C23" s="405">
        <v>9919</v>
      </c>
    </row>
    <row r="24" spans="1:8" ht="14.4" thickBot="1">
      <c r="A24" s="248" t="s">
        <v>181</v>
      </c>
      <c r="B24" s="489">
        <f>SUM(B18:B23)</f>
        <v>66363</v>
      </c>
      <c r="C24" s="581">
        <f>SUM(C18:C23)</f>
        <v>105029</v>
      </c>
    </row>
    <row r="25" spans="1:8" ht="14.4" thickBot="1">
      <c r="A25" s="249" t="s">
        <v>593</v>
      </c>
      <c r="B25" s="580">
        <v>2296</v>
      </c>
      <c r="C25" s="580">
        <v>69</v>
      </c>
    </row>
    <row r="26" spans="1:8">
      <c r="A26" s="490" t="s">
        <v>182</v>
      </c>
      <c r="B26" s="491">
        <f>B17+B24+B25</f>
        <v>305891</v>
      </c>
      <c r="C26" s="582">
        <f>C17+C24+C25</f>
        <v>360966</v>
      </c>
    </row>
    <row r="27" spans="1:8">
      <c r="B27" s="61"/>
    </row>
    <row r="28" spans="1:8">
      <c r="B28" s="61"/>
    </row>
    <row r="29" spans="1:8" ht="17.399999999999999">
      <c r="A29" s="40" t="s">
        <v>183</v>
      </c>
      <c r="B29" s="61"/>
    </row>
    <row r="30" spans="1:8">
      <c r="B30" s="61"/>
    </row>
    <row r="31" spans="1:8" ht="14.4" thickBot="1">
      <c r="A31" s="393" t="s">
        <v>611</v>
      </c>
      <c r="B31" s="242">
        <f>B7</f>
        <v>44196</v>
      </c>
      <c r="C31" s="243">
        <f>C7</f>
        <v>44561</v>
      </c>
    </row>
    <row r="32" spans="1:8">
      <c r="A32" s="407" t="s">
        <v>4</v>
      </c>
      <c r="B32" s="408">
        <v>1550</v>
      </c>
      <c r="C32" s="408">
        <v>1619</v>
      </c>
    </row>
    <row r="33" spans="1:4">
      <c r="A33" s="398" t="s">
        <v>143</v>
      </c>
      <c r="B33" s="409">
        <v>44083</v>
      </c>
      <c r="C33" s="409">
        <v>48592</v>
      </c>
    </row>
    <row r="34" spans="1:4">
      <c r="A34" s="250" t="s">
        <v>144</v>
      </c>
      <c r="B34" s="251">
        <f>B32+B33</f>
        <v>45633</v>
      </c>
      <c r="C34" s="586">
        <f>C32+C33</f>
        <v>50211</v>
      </c>
    </row>
    <row r="35" spans="1:4">
      <c r="A35" s="252" t="s">
        <v>145</v>
      </c>
      <c r="B35" s="410">
        <v>9593</v>
      </c>
      <c r="C35" s="410">
        <v>11778</v>
      </c>
    </row>
    <row r="36" spans="1:4">
      <c r="A36" s="250" t="s">
        <v>146</v>
      </c>
      <c r="B36" s="251">
        <f>B34+B35</f>
        <v>55226</v>
      </c>
      <c r="C36" s="586">
        <f>C34+C35</f>
        <v>61989</v>
      </c>
    </row>
    <row r="37" spans="1:4" ht="26.4">
      <c r="A37" s="411" t="s">
        <v>147</v>
      </c>
      <c r="B37" s="413">
        <v>58333</v>
      </c>
      <c r="C37" s="413">
        <v>62067</v>
      </c>
    </row>
    <row r="38" spans="1:4">
      <c r="A38" s="397" t="s">
        <v>149</v>
      </c>
      <c r="B38" s="414">
        <v>22130</v>
      </c>
      <c r="C38" s="414">
        <v>21716</v>
      </c>
    </row>
    <row r="39" spans="1:4">
      <c r="A39" s="398" t="s">
        <v>150</v>
      </c>
      <c r="B39" s="409">
        <f>3630+1744</f>
        <v>5374</v>
      </c>
      <c r="C39" s="409">
        <v>5442</v>
      </c>
    </row>
    <row r="40" spans="1:4">
      <c r="A40" s="253" t="s">
        <v>151</v>
      </c>
      <c r="B40" s="251">
        <f>SUM(B37:B39)</f>
        <v>85837</v>
      </c>
      <c r="C40" s="586">
        <f>SUM(C37:C39)</f>
        <v>89225</v>
      </c>
    </row>
    <row r="41" spans="1:4">
      <c r="A41" s="411" t="s">
        <v>152</v>
      </c>
      <c r="B41" s="412">
        <v>48420</v>
      </c>
      <c r="C41" s="412">
        <v>48853</v>
      </c>
      <c r="D41" s="37"/>
    </row>
    <row r="42" spans="1:4">
      <c r="A42" s="397" t="s">
        <v>153</v>
      </c>
      <c r="B42" s="401">
        <v>55899</v>
      </c>
      <c r="C42" s="401">
        <v>56543</v>
      </c>
    </row>
    <row r="43" spans="1:4">
      <c r="A43" s="397" t="s">
        <v>154</v>
      </c>
      <c r="B43" s="401">
        <v>4874</v>
      </c>
      <c r="C43" s="401">
        <v>4816</v>
      </c>
    </row>
    <row r="44" spans="1:4">
      <c r="A44" s="398" t="s">
        <v>155</v>
      </c>
      <c r="B44" s="404">
        <v>3115</v>
      </c>
      <c r="C44" s="404">
        <v>2401</v>
      </c>
    </row>
    <row r="45" spans="1:4" ht="14.4" thickBot="1">
      <c r="A45" s="253" t="s">
        <v>156</v>
      </c>
      <c r="B45" s="251">
        <f>SUM(B40:B44)</f>
        <v>198145</v>
      </c>
      <c r="C45" s="586">
        <f>SUM(C40:C44)</f>
        <v>201838</v>
      </c>
    </row>
    <row r="46" spans="1:4">
      <c r="A46" s="394" t="s">
        <v>157</v>
      </c>
      <c r="B46" s="399">
        <v>5827</v>
      </c>
      <c r="C46" s="399">
        <v>6836</v>
      </c>
    </row>
    <row r="47" spans="1:4">
      <c r="A47" s="397" t="s">
        <v>158</v>
      </c>
      <c r="B47" s="401">
        <v>11900</v>
      </c>
      <c r="C47" s="401">
        <v>19565</v>
      </c>
    </row>
    <row r="48" spans="1:4">
      <c r="A48" s="397" t="s">
        <v>159</v>
      </c>
      <c r="B48" s="401">
        <v>17609</v>
      </c>
      <c r="C48" s="401">
        <v>45014</v>
      </c>
    </row>
    <row r="49" spans="1:6">
      <c r="A49" s="397" t="s">
        <v>160</v>
      </c>
      <c r="B49" s="401">
        <v>215</v>
      </c>
      <c r="C49" s="401">
        <v>446</v>
      </c>
    </row>
    <row r="50" spans="1:6">
      <c r="A50" s="398" t="s">
        <v>161</v>
      </c>
      <c r="B50" s="404">
        <v>16861</v>
      </c>
      <c r="C50" s="404">
        <v>25248</v>
      </c>
    </row>
    <row r="51" spans="1:6" ht="14.4" thickBot="1">
      <c r="A51" s="245" t="s">
        <v>162</v>
      </c>
      <c r="B51" s="246">
        <f>SUM(B46:B50)</f>
        <v>52412</v>
      </c>
      <c r="C51" s="584">
        <f>SUM(C46:C50)</f>
        <v>97109</v>
      </c>
    </row>
    <row r="52" spans="1:6" ht="14.4" thickBot="1">
      <c r="A52" s="253" t="s">
        <v>733</v>
      </c>
      <c r="B52" s="251">
        <v>108</v>
      </c>
      <c r="C52" s="583">
        <v>30</v>
      </c>
    </row>
    <row r="53" spans="1:6">
      <c r="A53" s="492" t="s">
        <v>163</v>
      </c>
      <c r="B53" s="493">
        <f>B36+B45+B51+B52</f>
        <v>305891</v>
      </c>
      <c r="C53" s="585">
        <f>C36+C45+C51+C52</f>
        <v>360966</v>
      </c>
    </row>
    <row r="55" spans="1:6" ht="14.25" customHeight="1">
      <c r="A55" s="718"/>
      <c r="B55" s="718"/>
      <c r="C55" s="718"/>
      <c r="D55" s="718"/>
      <c r="E55" s="718"/>
      <c r="F55" s="718"/>
    </row>
    <row r="56" spans="1:6" ht="45.6" customHeight="1">
      <c r="A56" s="719"/>
      <c r="B56" s="719"/>
      <c r="C56" s="719"/>
      <c r="D56" s="719"/>
      <c r="E56" s="719"/>
      <c r="F56" s="719"/>
    </row>
    <row r="57" spans="1:6" ht="14.25" customHeight="1"/>
    <row r="58" spans="1:6" ht="14.25" customHeight="1"/>
    <row r="59" spans="1:6" ht="14.25" customHeight="1"/>
    <row r="60" spans="1:6" ht="14.25" customHeight="1">
      <c r="A60" s="10"/>
    </row>
    <row r="61" spans="1:6" ht="14.25" customHeight="1"/>
    <row r="62" spans="1:6" ht="14.25" customHeight="1"/>
    <row r="63" spans="1:6" ht="14.25" customHeight="1"/>
    <row r="64" spans="1:6" ht="14.25" customHeight="1"/>
    <row r="65" ht="14.25" customHeight="1"/>
    <row r="66" ht="14.25" customHeight="1"/>
    <row r="67" ht="14.25" customHeight="1"/>
  </sheetData>
  <mergeCells count="3">
    <mergeCell ref="A1:F3"/>
    <mergeCell ref="A55:F55"/>
    <mergeCell ref="A56:F56"/>
  </mergeCells>
  <pageMargins left="0.70866141732283472" right="1.1023622047244095" top="0.47244094488188981" bottom="0.31496062992125984" header="0.31496062992125984" footer="0.31496062992125984"/>
  <pageSetup paperSize="9" scale="60" orientation="landscape" r:id="rId1"/>
  <ignoredErrors>
    <ignoredError sqref="B17:C17"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8</vt:i4>
      </vt:variant>
    </vt:vector>
  </HeadingPairs>
  <TitlesOfParts>
    <vt:vector size="21" baseType="lpstr">
      <vt:lpstr>Table of contents</vt:lpstr>
      <vt:lpstr>1.Group installed capacity</vt:lpstr>
      <vt:lpstr>2.EDF Ren. installed capacity</vt:lpstr>
      <vt:lpstr>3.Power Plants List</vt:lpstr>
      <vt:lpstr>4.Group generation </vt:lpstr>
      <vt:lpstr>5.CO2 Emissions</vt:lpstr>
      <vt:lpstr>6.Sales to EBIT</vt:lpstr>
      <vt:lpstr>7. Consolidated P&amp;L</vt:lpstr>
      <vt:lpstr>8.Balance sheet</vt:lpstr>
      <vt:lpstr>9.Provisions</vt:lpstr>
      <vt:lpstr>10.Investments </vt:lpstr>
      <vt:lpstr>11.Scope of consolidation</vt:lpstr>
      <vt:lpstr>Glossary &amp; methodology</vt:lpstr>
      <vt:lpstr>'11.Scope of consolidation'!Impression_des_titres</vt:lpstr>
      <vt:lpstr>'10.Investments '!Zone_d_impression</vt:lpstr>
      <vt:lpstr>'2.EDF Ren. installed capacity'!Zone_d_impression</vt:lpstr>
      <vt:lpstr>'4.Group generation '!Zone_d_impression</vt:lpstr>
      <vt:lpstr>'5.CO2 Emissions'!Zone_d_impression</vt:lpstr>
      <vt:lpstr>'6.Sales to EBIT'!Zone_d_impression</vt:lpstr>
      <vt:lpstr>'Glossary &amp; methodology'!Zone_d_impression</vt:lpstr>
      <vt:lpstr>'Table of contents'!Zone_d_impression</vt:lpstr>
    </vt:vector>
  </TitlesOfParts>
  <Company>EDF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VIGUIE Emilie</dc:creator>
  <cp:lastModifiedBy>VIGUIE Emilie</cp:lastModifiedBy>
  <cp:lastPrinted>2018-03-08T09:59:30Z</cp:lastPrinted>
  <dcterms:created xsi:type="dcterms:W3CDTF">2013-04-08T08:25:23Z</dcterms:created>
  <dcterms:modified xsi:type="dcterms:W3CDTF">2022-03-17T13:52:57Z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MSIP_Label_2d26f538-337a-4593-a7e6-123667b1a538_Enabled">
    <vt:lpwstr>true</vt:lpwstr>
  </property>
  <property fmtid="{D5CDD505-2E9C-101B-9397-08002B2CF9AE}" pid="4" name="MSIP_Label_2d26f538-337a-4593-a7e6-123667b1a538_SetDate">
    <vt:lpwstr>2021-05-03T14:48:28Z</vt:lpwstr>
  </property>
  <property fmtid="{D5CDD505-2E9C-101B-9397-08002B2CF9AE}" pid="5" name="MSIP_Label_2d26f538-337a-4593-a7e6-123667b1a538_Method">
    <vt:lpwstr>Standard</vt:lpwstr>
  </property>
  <property fmtid="{D5CDD505-2E9C-101B-9397-08002B2CF9AE}" pid="6" name="MSIP_Label_2d26f538-337a-4593-a7e6-123667b1a538_Name">
    <vt:lpwstr>C1 Interne</vt:lpwstr>
  </property>
  <property fmtid="{D5CDD505-2E9C-101B-9397-08002B2CF9AE}" pid="7" name="MSIP_Label_2d26f538-337a-4593-a7e6-123667b1a538_SiteId">
    <vt:lpwstr>e242425b-70fc-44dc-9ddf-c21e304e6c80</vt:lpwstr>
  </property>
  <property fmtid="{D5CDD505-2E9C-101B-9397-08002B2CF9AE}" pid="8" name="MSIP_Label_2d26f538-337a-4593-a7e6-123667b1a538_ActionId">
    <vt:lpwstr>1375c3ac-0183-4f5b-b513-853a865b98d5</vt:lpwstr>
  </property>
  <property fmtid="{D5CDD505-2E9C-101B-9397-08002B2CF9AE}" pid="9" name="MSIP_Label_2d26f538-337a-4593-a7e6-123667b1a538_ContentBits">
    <vt:lpwstr>0</vt:lpwstr>
  </property>
</Properties>
</file>